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https://euronext.sharepoint.com/sites/RiskandSecurityManagement_np2/Shared Documents/Collateral Model/Risk Price Parameters/Risk Prices/2024/Oct 2024/"/>
    </mc:Choice>
  </mc:AlternateContent>
  <xr:revisionPtr revIDLastSave="688" documentId="8_{B6B14364-F098-4BF1-A289-9ACADCB52827}" xr6:coauthVersionLast="47" xr6:coauthVersionMax="47" xr10:uidLastSave="{C056C4B7-72D2-4396-84B9-A40E1B16EA24}"/>
  <bookViews>
    <workbookView xWindow="-120" yWindow="-120" windowWidth="29040" windowHeight="17520" firstSheet="3" activeTab="1" xr2:uid="{00000000-000D-0000-FFFF-FFFF00000000}"/>
  </bookViews>
  <sheets>
    <sheet name="Collateral Call" sheetId="4" r:id="rId1"/>
    <sheet name="TradingMarginCalculator" sheetId="2" r:id="rId2"/>
    <sheet name="SettlementMarginCalculator" sheetId="5" r:id="rId3"/>
    <sheet name="RiskPrices" sheetId="1" r:id="rId4"/>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Pal_Workbook_GUID" hidden="1">"VW6BB9L9XUYHZQATY7NVRPRB"</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FALSE</definedName>
    <definedName name="RiskUseFixedSeed" hidden="1">TRUE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C21" i="5"/>
  <c r="C10" i="4"/>
  <c r="E29" i="1"/>
  <c r="E28" i="1"/>
  <c r="E27" i="1"/>
  <c r="E26" i="1"/>
  <c r="E25" i="1"/>
  <c r="E24" i="1"/>
  <c r="E23" i="1"/>
  <c r="F25" i="2" s="1"/>
  <c r="G25" i="2" s="1"/>
  <c r="E22" i="1"/>
  <c r="E21" i="1"/>
  <c r="F23" i="2" s="1"/>
  <c r="G23" i="2" s="1"/>
  <c r="E20" i="1"/>
  <c r="E19" i="1"/>
  <c r="E18" i="1"/>
  <c r="F20" i="2" s="1"/>
  <c r="G20" i="2" s="1"/>
  <c r="E17" i="1"/>
  <c r="E16" i="1"/>
  <c r="E15" i="1"/>
  <c r="E14" i="1"/>
  <c r="E13" i="1"/>
  <c r="E12" i="1"/>
  <c r="F15" i="2" s="1"/>
  <c r="G15" i="2" s="1"/>
  <c r="E11" i="1"/>
  <c r="E10" i="1"/>
  <c r="E9" i="1"/>
  <c r="F12" i="2" s="1"/>
  <c r="G12" i="2" s="1"/>
  <c r="E8" i="1"/>
  <c r="E7" i="1"/>
  <c r="E6" i="1"/>
  <c r="F9" i="2" s="1"/>
  <c r="G9" i="2" s="1"/>
  <c r="E5" i="1"/>
  <c r="E4" i="1"/>
  <c r="E3" i="1"/>
  <c r="F31" i="2"/>
  <c r="G31" i="2" s="1"/>
  <c r="D31" i="2"/>
  <c r="F30" i="2"/>
  <c r="G30" i="2" s="1"/>
  <c r="D30" i="2"/>
  <c r="F29" i="2"/>
  <c r="G29" i="2" s="1"/>
  <c r="D29" i="2"/>
  <c r="F28" i="2"/>
  <c r="G28" i="2" s="1"/>
  <c r="D28" i="2"/>
  <c r="F27" i="2"/>
  <c r="G27" i="2" s="1"/>
  <c r="D27" i="2"/>
  <c r="F26" i="2"/>
  <c r="G26" i="2" s="1"/>
  <c r="D26" i="2"/>
  <c r="D25" i="2"/>
  <c r="F24" i="2"/>
  <c r="G24" i="2" s="1"/>
  <c r="D24" i="2"/>
  <c r="D23" i="2"/>
  <c r="F22" i="2"/>
  <c r="G22" i="2" s="1"/>
  <c r="D22" i="2"/>
  <c r="F21" i="2"/>
  <c r="G21" i="2" s="1"/>
  <c r="D21" i="2"/>
  <c r="D20" i="2"/>
  <c r="F19" i="2"/>
  <c r="G19" i="2" s="1"/>
  <c r="D19" i="2"/>
  <c r="F18" i="2"/>
  <c r="G18" i="2" s="1"/>
  <c r="D18" i="2"/>
  <c r="F17" i="2"/>
  <c r="G17" i="2" s="1"/>
  <c r="D17" i="2"/>
  <c r="F16" i="2"/>
  <c r="G16" i="2" s="1"/>
  <c r="D16" i="2"/>
  <c r="D15" i="2"/>
  <c r="F14" i="2"/>
  <c r="G14" i="2" s="1"/>
  <c r="D14" i="2"/>
  <c r="F13" i="2"/>
  <c r="G13" i="2" s="1"/>
  <c r="D13" i="2"/>
  <c r="D12" i="2"/>
  <c r="F11" i="2"/>
  <c r="G11" i="2" s="1"/>
  <c r="D11" i="2"/>
  <c r="F10" i="2"/>
  <c r="G10" i="2" s="1"/>
  <c r="D10" i="2"/>
  <c r="D9" i="2"/>
  <c r="F8" i="2"/>
  <c r="G8" i="2" s="1"/>
  <c r="D8" i="2"/>
  <c r="F7" i="2"/>
  <c r="G7" i="2" s="1"/>
  <c r="D7" i="2"/>
  <c r="F6" i="2"/>
  <c r="G6" i="2" s="1"/>
  <c r="D6" i="2"/>
  <c r="C33" i="2" l="1"/>
  <c r="C36" i="2" s="1"/>
  <c r="C9" i="4" s="1"/>
  <c r="C13" i="4" s="1"/>
</calcChain>
</file>

<file path=xl/sharedStrings.xml><?xml version="1.0" encoding="utf-8"?>
<sst xmlns="http://schemas.openxmlformats.org/spreadsheetml/2006/main" count="165" uniqueCount="79">
  <si>
    <t>Margin Component</t>
  </si>
  <si>
    <t>Amount</t>
  </si>
  <si>
    <t>Base Collateral</t>
  </si>
  <si>
    <t>Trading Margin</t>
  </si>
  <si>
    <t>Settlement Margin</t>
  </si>
  <si>
    <t>Extraordinary Margin</t>
  </si>
  <si>
    <t>Credit Risk Adjustment Multiplier</t>
  </si>
  <si>
    <t>Collateral Call</t>
  </si>
  <si>
    <t>The last complete delivery day (CET) is always used to calculate the daily trading margin.</t>
  </si>
  <si>
    <r>
      <rPr>
        <sz val="10"/>
        <color rgb="FFFFFFFF"/>
        <rFont val="Verdana"/>
        <family val="2"/>
      </rPr>
      <t>This means that for a given</t>
    </r>
    <r>
      <rPr>
        <b/>
        <sz val="10"/>
        <color rgb="FFFFFFFF"/>
        <rFont val="Verdana"/>
        <family val="2"/>
      </rPr>
      <t xml:space="preserve"> </t>
    </r>
    <r>
      <rPr>
        <b/>
        <sz val="10"/>
        <color rgb="FF9AE2F1"/>
        <rFont val="Verdana"/>
        <family val="2"/>
      </rPr>
      <t>Risk Day R</t>
    </r>
    <r>
      <rPr>
        <b/>
        <sz val="10"/>
        <color rgb="FFFFFFFF"/>
        <rFont val="Verdana"/>
        <family val="2"/>
      </rPr>
      <t>,</t>
    </r>
    <r>
      <rPr>
        <sz val="10"/>
        <color rgb="FFFFFFFF"/>
        <rFont val="Verdana"/>
        <family val="2"/>
      </rPr>
      <t xml:space="preserve"> the net Risk Position will include the combined total of all delivery day</t>
    </r>
    <r>
      <rPr>
        <b/>
        <sz val="10"/>
        <color rgb="FF9AE2F1"/>
        <rFont val="Verdana"/>
        <family val="2"/>
      </rPr>
      <t xml:space="preserve"> R+1 Day-Ahead </t>
    </r>
    <r>
      <rPr>
        <sz val="10"/>
        <color rgb="FFFFFFFF"/>
        <rFont val="Verdana"/>
        <family val="2"/>
      </rPr>
      <t>volume</t>
    </r>
    <r>
      <rPr>
        <b/>
        <sz val="10"/>
        <color rgb="FFFFFFFF"/>
        <rFont val="Verdana"/>
        <family val="2"/>
      </rPr>
      <t>,</t>
    </r>
    <r>
      <rPr>
        <sz val="10"/>
        <color rgb="FFFFFFFF"/>
        <rFont val="Verdana"/>
        <family val="2"/>
      </rPr>
      <t xml:space="preserve"> delivery day </t>
    </r>
    <r>
      <rPr>
        <b/>
        <sz val="10"/>
        <color rgb="FF9AE2F1"/>
        <rFont val="Verdana"/>
        <family val="2"/>
      </rPr>
      <t>R-1 Intra-Day Continuous</t>
    </r>
    <r>
      <rPr>
        <sz val="10"/>
        <color rgb="FF9AE2F1"/>
        <rFont val="Verdana"/>
        <family val="2"/>
      </rPr>
      <t xml:space="preserve"> </t>
    </r>
    <r>
      <rPr>
        <sz val="10"/>
        <color rgb="FFFFFFFF"/>
        <rFont val="Verdana"/>
        <family val="2"/>
      </rPr>
      <t xml:space="preserve">volume and delivery day </t>
    </r>
    <r>
      <rPr>
        <b/>
        <sz val="10"/>
        <color rgb="FF9AE2F1"/>
        <rFont val="Verdana"/>
        <family val="2"/>
      </rPr>
      <t xml:space="preserve">R Intra-Day Auction </t>
    </r>
    <r>
      <rPr>
        <sz val="10"/>
        <color rgb="FFFFFFFF"/>
        <rFont val="Verdana"/>
        <family val="2"/>
      </rPr>
      <t>volume.</t>
    </r>
  </si>
  <si>
    <t>Risk Day</t>
  </si>
  <si>
    <t>Delivery Country/Bidding Zone</t>
  </si>
  <si>
    <t>Net Sell/Buy</t>
  </si>
  <si>
    <t>Enter Risk Position (MWh)</t>
  </si>
  <si>
    <t>Risk Price</t>
  </si>
  <si>
    <r>
      <t xml:space="preserve">Risk Position EUR </t>
    </r>
    <r>
      <rPr>
        <b/>
        <sz val="8"/>
        <rFont val="Verdana"/>
        <family val="2"/>
        <charset val="238"/>
      </rPr>
      <t>or GBP</t>
    </r>
  </si>
  <si>
    <t>R</t>
  </si>
  <si>
    <t>AT</t>
  </si>
  <si>
    <t>BE</t>
  </si>
  <si>
    <t>CZ</t>
  </si>
  <si>
    <t>DE</t>
  </si>
  <si>
    <t>DK1</t>
  </si>
  <si>
    <t>DK2</t>
  </si>
  <si>
    <t>EE</t>
  </si>
  <si>
    <t>ES</t>
  </si>
  <si>
    <t>FI</t>
  </si>
  <si>
    <t>FR</t>
  </si>
  <si>
    <t>LT</t>
  </si>
  <si>
    <t>LV</t>
  </si>
  <si>
    <t>NE</t>
  </si>
  <si>
    <t>NO1</t>
  </si>
  <si>
    <t>NO2</t>
  </si>
  <si>
    <t>NO3</t>
  </si>
  <si>
    <t>NO4</t>
  </si>
  <si>
    <t>NO5</t>
  </si>
  <si>
    <t>PL</t>
  </si>
  <si>
    <t>SE1</t>
  </si>
  <si>
    <t>SE2</t>
  </si>
  <si>
    <t>SE3</t>
  </si>
  <si>
    <t>SE4</t>
  </si>
  <si>
    <t>SK</t>
  </si>
  <si>
    <t>SL</t>
  </si>
  <si>
    <t>UK</t>
  </si>
  <si>
    <r>
      <t xml:space="preserve">Total Risk Position EUR </t>
    </r>
    <r>
      <rPr>
        <sz val="8"/>
        <rFont val="Verdana"/>
        <family val="2"/>
        <charset val="238"/>
      </rPr>
      <t>or GBP</t>
    </r>
  </si>
  <si>
    <t>The calculation will run every day and the highest observation from the last 30 days will be the final Trading Margin that is used in the collateral call and displayed under Margin Components in the Clearing Web.</t>
  </si>
  <si>
    <t>Dayfactor type</t>
  </si>
  <si>
    <t>Normal</t>
  </si>
  <si>
    <t>Day Factor</t>
  </si>
  <si>
    <t>Daily Trading Margin</t>
  </si>
  <si>
    <t>Easter</t>
  </si>
  <si>
    <t>Christmas</t>
  </si>
  <si>
    <t>The settlement margin is calculated based on the last week of net settlement for the participant, in the collateral call currency, where the highest settlement, minimum 0, from the last 7 settlement days are applied.</t>
  </si>
  <si>
    <t>Calendar Day</t>
  </si>
  <si>
    <t>Enter Net Settlement Amount</t>
  </si>
  <si>
    <t>T-7</t>
  </si>
  <si>
    <t/>
  </si>
  <si>
    <t>T-6</t>
  </si>
  <si>
    <t>T-5</t>
  </si>
  <si>
    <t>T-4</t>
  </si>
  <si>
    <t>T-3</t>
  </si>
  <si>
    <t>T-2</t>
  </si>
  <si>
    <t>T-1</t>
  </si>
  <si>
    <t>Multiplier may be adjusted at Nord Pool's discretion</t>
  </si>
  <si>
    <t>Max Settlement Amount</t>
  </si>
  <si>
    <t>Multiplier</t>
  </si>
  <si>
    <t>T</t>
  </si>
  <si>
    <t>The calculation will run every day and the highest observation from the last 7 days will be the final Settlement Margin that is used in the collateral call and displayed under Margin Components in the Clearing Web.</t>
  </si>
  <si>
    <t>Delivery Country</t>
  </si>
  <si>
    <t>Currency</t>
  </si>
  <si>
    <t>PriceLong</t>
  </si>
  <si>
    <t>PriceShort</t>
  </si>
  <si>
    <t>EUR</t>
  </si>
  <si>
    <t>IT</t>
  </si>
  <si>
    <t>*Norway incuding VAT factor of 25%</t>
  </si>
  <si>
    <t>Risk Prices valid from 07/11//24</t>
  </si>
  <si>
    <t>GBP</t>
  </si>
  <si>
    <t>Type</t>
  </si>
  <si>
    <t xml:space="preserve">Day Factor </t>
  </si>
  <si>
    <t xml:space="preserve">Disclaimer: The risk prices presented here are for information purposes only and should not by any means be regarded as fixed. Nord Pool reserves the right to change the Risk Prices used in the Margin Calculation at any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</si>
</sst>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0_ ;\-#,##0\ "/>
  </numFmts>
  <fonts count="34">
    <font>
      <sz val="11"/>
      <color theme="1"/>
      <name val="Calibri"/>
      <family val="2"/>
      <scheme val="minor"/>
    </font>
    <font>
      <sz val="10"/>
      <color theme="1"/>
      <name val="Verdana"/>
      <family val="2"/>
    </font>
    <font>
      <sz val="11"/>
      <color theme="1"/>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i/>
      <sz val="11"/>
      <color theme="1"/>
      <name val="Calibri"/>
      <family val="2"/>
      <scheme val="minor"/>
    </font>
    <font>
      <i/>
      <sz val="9"/>
      <color theme="0"/>
      <name val="Calibri"/>
      <family val="2"/>
      <scheme val="minor"/>
    </font>
    <font>
      <i/>
      <sz val="9"/>
      <color rgb="FFFFFFFF"/>
      <name val="Calibri"/>
      <family val="2"/>
    </font>
    <font>
      <sz val="11"/>
      <color theme="1"/>
      <name val="Verdana"/>
      <family val="2"/>
      <charset val="238"/>
    </font>
    <font>
      <b/>
      <sz val="11"/>
      <color theme="1"/>
      <name val="Verdana"/>
      <family val="2"/>
      <charset val="238"/>
    </font>
    <font>
      <b/>
      <sz val="11"/>
      <name val="Verdana"/>
      <family val="2"/>
      <charset val="238"/>
    </font>
    <font>
      <sz val="11"/>
      <name val="Verdana"/>
      <family val="2"/>
      <charset val="238"/>
    </font>
    <font>
      <i/>
      <sz val="9"/>
      <color theme="0"/>
      <name val="Verdana"/>
      <family val="2"/>
      <charset val="238"/>
    </font>
    <font>
      <i/>
      <sz val="9"/>
      <color rgb="FFFFFFFF"/>
      <name val="Verdana"/>
      <family val="2"/>
      <charset val="238"/>
    </font>
    <font>
      <b/>
      <sz val="8"/>
      <name val="Verdana"/>
      <family val="2"/>
      <charset val="238"/>
    </font>
    <font>
      <i/>
      <sz val="11"/>
      <name val="Verdana"/>
      <family val="2"/>
      <charset val="238"/>
    </font>
    <font>
      <sz val="8"/>
      <name val="Verdana"/>
      <family val="2"/>
      <charset val="238"/>
    </font>
    <font>
      <sz val="10"/>
      <color theme="0"/>
      <name val="Verdana"/>
      <family val="2"/>
    </font>
    <font>
      <b/>
      <sz val="10"/>
      <color rgb="FFFFFFFF"/>
      <name val="Verdana"/>
      <family val="2"/>
    </font>
    <font>
      <sz val="10"/>
      <color rgb="FFFFFFFF"/>
      <name val="Verdana"/>
      <family val="2"/>
    </font>
    <font>
      <b/>
      <sz val="10"/>
      <color rgb="FF9AE2F1"/>
      <name val="Verdana"/>
      <family val="2"/>
    </font>
    <font>
      <sz val="10"/>
      <color rgb="FF9AE2F1"/>
      <name val="Verdana"/>
      <family val="2"/>
    </font>
    <font>
      <b/>
      <sz val="10"/>
      <color theme="0"/>
      <name val="Verdana"/>
      <family val="2"/>
    </font>
    <font>
      <b/>
      <sz val="10"/>
      <color theme="1"/>
      <name val="Verdana"/>
      <family val="2"/>
    </font>
    <font>
      <b/>
      <sz val="10"/>
      <name val="Verdana"/>
      <family val="2"/>
    </font>
    <font>
      <sz val="10"/>
      <color theme="3"/>
      <name val="Verdana"/>
      <family val="2"/>
    </font>
    <font>
      <b/>
      <sz val="11"/>
      <color theme="0"/>
      <name val="Verdana"/>
      <family val="2"/>
      <charset val="238"/>
    </font>
    <font>
      <i/>
      <sz val="10"/>
      <color rgb="FF7F7F7F"/>
      <name val="Verdana"/>
      <family val="2"/>
    </font>
    <font>
      <b/>
      <sz val="10"/>
      <color theme="3"/>
      <name val="Verdana"/>
      <family val="2"/>
    </font>
    <font>
      <b/>
      <i/>
      <sz val="10"/>
      <color theme="0"/>
      <name val="Verdana"/>
      <family val="2"/>
    </font>
    <font>
      <i/>
      <sz val="10"/>
      <color theme="1"/>
      <name val="Verdana"/>
      <family val="2"/>
    </font>
  </fonts>
  <fills count="15">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rgb="FFC7253F"/>
        <bgColor indexed="64"/>
      </patternFill>
    </fill>
    <fill>
      <patternFill patternType="solid">
        <fgColor rgb="FFEDEDED"/>
        <bgColor indexed="64"/>
      </patternFill>
    </fill>
    <fill>
      <patternFill patternType="solid">
        <fgColor rgb="FF0053BB"/>
        <bgColor indexed="64"/>
      </patternFill>
    </fill>
    <fill>
      <patternFill patternType="solid">
        <fgColor rgb="FF00A0A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7"/>
        <bgColor indexed="64"/>
      </patternFill>
    </fill>
    <fill>
      <patternFill patternType="solid">
        <fgColor theme="6"/>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7F7F7F"/>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4" fontId="2" fillId="0" borderId="0" applyFont="0" applyFill="0" applyBorder="0" applyAlignment="0" applyProtection="0"/>
    <xf numFmtId="0" fontId="3" fillId="2" borderId="0" applyNumberFormat="0" applyBorder="0" applyAlignment="0" applyProtection="0"/>
    <xf numFmtId="0" fontId="4" fillId="4" borderId="1" applyNumberFormat="0" applyAlignment="0" applyProtection="0"/>
    <xf numFmtId="0" fontId="5" fillId="0" borderId="2" applyNumberFormat="0" applyFill="0" applyAlignment="0" applyProtection="0"/>
    <xf numFmtId="0" fontId="6" fillId="0" borderId="0" applyNumberFormat="0" applyFill="0" applyBorder="0" applyAlignment="0" applyProtection="0"/>
  </cellStyleXfs>
  <cellXfs count="74">
    <xf numFmtId="0" fontId="0" fillId="0" borderId="0" xfId="0"/>
    <xf numFmtId="0" fontId="0" fillId="5" borderId="0" xfId="0" applyFill="1"/>
    <xf numFmtId="0" fontId="8" fillId="5" borderId="0" xfId="0" applyFont="1" applyFill="1" applyAlignment="1">
      <alignment vertical="top" wrapText="1"/>
    </xf>
    <xf numFmtId="0" fontId="9" fillId="8" borderId="7" xfId="5" applyFont="1" applyFill="1" applyBorder="1" applyAlignment="1">
      <alignment horizontal="left" vertical="top" wrapText="1"/>
    </xf>
    <xf numFmtId="0" fontId="9" fillId="8" borderId="8" xfId="5" applyFont="1" applyFill="1" applyBorder="1" applyAlignment="1">
      <alignment horizontal="left" vertical="top" wrapText="1"/>
    </xf>
    <xf numFmtId="0" fontId="9" fillId="8" borderId="9" xfId="5" applyFont="1" applyFill="1" applyBorder="1" applyAlignment="1">
      <alignment horizontal="left" vertical="top" wrapText="1"/>
    </xf>
    <xf numFmtId="0" fontId="9" fillId="8" borderId="10" xfId="5" applyFont="1" applyFill="1" applyBorder="1" applyAlignment="1">
      <alignment horizontal="left" vertical="top" wrapText="1"/>
    </xf>
    <xf numFmtId="0" fontId="11" fillId="5" borderId="0" xfId="0" applyFont="1" applyFill="1"/>
    <xf numFmtId="0" fontId="12" fillId="5" borderId="0" xfId="0" applyFont="1" applyFill="1" applyAlignment="1">
      <alignment horizontal="left"/>
    </xf>
    <xf numFmtId="0" fontId="11" fillId="0" borderId="0" xfId="0" applyFont="1"/>
    <xf numFmtId="0" fontId="13" fillId="7" borderId="3" xfId="0" applyFont="1" applyFill="1" applyBorder="1" applyAlignment="1">
      <alignment horizontal="center"/>
    </xf>
    <xf numFmtId="165" fontId="13" fillId="11" borderId="3" xfId="1" applyNumberFormat="1" applyFont="1" applyFill="1" applyBorder="1" applyProtection="1">
      <protection locked="0"/>
    </xf>
    <xf numFmtId="0" fontId="14" fillId="7" borderId="3" xfId="4" applyFont="1" applyFill="1" applyBorder="1"/>
    <xf numFmtId="165" fontId="13" fillId="3" borderId="3" xfId="1" applyNumberFormat="1" applyFont="1" applyFill="1" applyBorder="1"/>
    <xf numFmtId="166" fontId="13" fillId="7" borderId="3" xfId="3" applyNumberFormat="1" applyFont="1" applyFill="1" applyBorder="1" applyAlignment="1">
      <alignment horizontal="right"/>
    </xf>
    <xf numFmtId="165" fontId="13" fillId="7" borderId="4" xfId="3" applyNumberFormat="1" applyFont="1" applyFill="1" applyBorder="1" applyAlignment="1">
      <alignment horizontal="right"/>
    </xf>
    <xf numFmtId="0" fontId="12" fillId="5" borderId="0" xfId="0" applyFont="1" applyFill="1" applyAlignment="1">
      <alignment wrapText="1"/>
    </xf>
    <xf numFmtId="0" fontId="15" fillId="8" borderId="7" xfId="5" applyFont="1" applyFill="1" applyBorder="1" applyAlignment="1">
      <alignment horizontal="left" vertical="top" wrapText="1"/>
    </xf>
    <xf numFmtId="0" fontId="15" fillId="8" borderId="8" xfId="5" applyFont="1" applyFill="1" applyBorder="1" applyAlignment="1">
      <alignment horizontal="left" vertical="top" wrapText="1"/>
    </xf>
    <xf numFmtId="0" fontId="18" fillId="7" borderId="3" xfId="5" applyFont="1" applyFill="1" applyBorder="1"/>
    <xf numFmtId="0" fontId="14" fillId="7" borderId="3" xfId="0" applyFont="1" applyFill="1" applyBorder="1"/>
    <xf numFmtId="0" fontId="14" fillId="7" borderId="4" xfId="0" applyFont="1" applyFill="1" applyBorder="1"/>
    <xf numFmtId="0" fontId="14" fillId="7" borderId="4" xfId="0" applyFont="1" applyFill="1" applyBorder="1" applyAlignment="1">
      <alignment horizontal="right"/>
    </xf>
    <xf numFmtId="0" fontId="7" fillId="5" borderId="0" xfId="5" applyFont="1" applyFill="1" applyBorder="1" applyAlignment="1">
      <alignment vertical="top"/>
    </xf>
    <xf numFmtId="0" fontId="21" fillId="12" borderId="0" xfId="0" applyFont="1" applyFill="1" applyAlignment="1">
      <alignment horizontal="left" vertical="center" indent="1"/>
    </xf>
    <xf numFmtId="0" fontId="20" fillId="12" borderId="0" xfId="0" applyFont="1" applyFill="1" applyAlignment="1">
      <alignment horizontal="left" vertical="center" indent="1"/>
    </xf>
    <xf numFmtId="0" fontId="7" fillId="5" borderId="0" xfId="0" applyFont="1" applyFill="1" applyAlignment="1">
      <alignment horizontal="left" vertical="center" wrapText="1"/>
    </xf>
    <xf numFmtId="0" fontId="0" fillId="5" borderId="0" xfId="0" applyFill="1" applyAlignment="1">
      <alignment wrapText="1"/>
    </xf>
    <xf numFmtId="0" fontId="25" fillId="12" borderId="0" xfId="0" applyFont="1" applyFill="1" applyAlignment="1">
      <alignment horizontal="left" vertical="center" indent="1"/>
    </xf>
    <xf numFmtId="0" fontId="25" fillId="12" borderId="0" xfId="0" applyFont="1" applyFill="1" applyAlignment="1">
      <alignment horizontal="left" vertical="center"/>
    </xf>
    <xf numFmtId="0" fontId="20" fillId="12" borderId="0" xfId="2" applyFont="1" applyFill="1" applyAlignment="1">
      <alignment horizontal="left"/>
    </xf>
    <xf numFmtId="0" fontId="26" fillId="7" borderId="3" xfId="0" applyFont="1" applyFill="1" applyBorder="1"/>
    <xf numFmtId="0" fontId="25" fillId="9" borderId="13" xfId="0" applyFont="1" applyFill="1" applyBorder="1"/>
    <xf numFmtId="165" fontId="25" fillId="9" borderId="14" xfId="1" applyNumberFormat="1" applyFont="1" applyFill="1" applyBorder="1" applyAlignment="1" applyProtection="1">
      <alignment horizontal="right"/>
    </xf>
    <xf numFmtId="0" fontId="28" fillId="7" borderId="3" xfId="0" applyFont="1" applyFill="1" applyBorder="1"/>
    <xf numFmtId="165" fontId="28" fillId="7" borderId="3" xfId="1" applyNumberFormat="1" applyFont="1" applyFill="1" applyBorder="1" applyAlignment="1" applyProtection="1">
      <alignment horizontal="right"/>
    </xf>
    <xf numFmtId="164" fontId="28" fillId="7" borderId="3" xfId="1" applyFont="1" applyFill="1" applyBorder="1" applyAlignment="1" applyProtection="1">
      <alignment horizontal="right"/>
    </xf>
    <xf numFmtId="165" fontId="26" fillId="7" borderId="3" xfId="3" applyNumberFormat="1" applyFont="1" applyFill="1" applyBorder="1" applyAlignment="1" applyProtection="1">
      <alignment horizontal="right"/>
    </xf>
    <xf numFmtId="0" fontId="29" fillId="13" borderId="11" xfId="0" applyFont="1" applyFill="1" applyBorder="1" applyAlignment="1">
      <alignment vertical="center"/>
    </xf>
    <xf numFmtId="165" fontId="29" fillId="13" borderId="12" xfId="3" applyNumberFormat="1" applyFont="1" applyFill="1" applyBorder="1" applyAlignment="1">
      <alignment horizontal="right" vertical="center"/>
    </xf>
    <xf numFmtId="0" fontId="20" fillId="5" borderId="0" xfId="0" applyFont="1" applyFill="1" applyAlignment="1">
      <alignment horizontal="left" vertical="center" wrapText="1"/>
    </xf>
    <xf numFmtId="0" fontId="20" fillId="5" borderId="0" xfId="2" applyFont="1" applyFill="1" applyAlignment="1">
      <alignment horizontal="left" vertical="center" wrapText="1"/>
    </xf>
    <xf numFmtId="0" fontId="1" fillId="5" borderId="0" xfId="0" applyFont="1" applyFill="1"/>
    <xf numFmtId="0" fontId="26" fillId="7" borderId="3" xfId="0" applyFont="1" applyFill="1" applyBorder="1" applyAlignment="1">
      <alignment horizontal="center"/>
    </xf>
    <xf numFmtId="0" fontId="27" fillId="7" borderId="3" xfId="0" applyFont="1" applyFill="1" applyBorder="1" applyAlignment="1">
      <alignment horizontal="center"/>
    </xf>
    <xf numFmtId="0" fontId="30" fillId="7" borderId="3" xfId="5" applyFont="1" applyFill="1" applyBorder="1"/>
    <xf numFmtId="1" fontId="27" fillId="3" borderId="3" xfId="1" applyNumberFormat="1" applyFont="1" applyFill="1" applyBorder="1" applyProtection="1">
      <protection locked="0"/>
    </xf>
    <xf numFmtId="165" fontId="27" fillId="10" borderId="3" xfId="1" applyNumberFormat="1" applyFont="1" applyFill="1" applyBorder="1" applyProtection="1"/>
    <xf numFmtId="0" fontId="27" fillId="7" borderId="3" xfId="3" applyNumberFormat="1" applyFont="1" applyFill="1" applyBorder="1" applyAlignment="1">
      <alignment horizontal="right"/>
    </xf>
    <xf numFmtId="0" fontId="25" fillId="9" borderId="11" xfId="0" applyFont="1" applyFill="1" applyBorder="1"/>
    <xf numFmtId="0" fontId="20" fillId="5" borderId="0" xfId="5" applyFont="1" applyFill="1" applyBorder="1" applyAlignment="1">
      <alignment vertical="top"/>
    </xf>
    <xf numFmtId="165" fontId="25" fillId="9" borderId="12" xfId="3" applyNumberFormat="1" applyFont="1" applyFill="1" applyBorder="1" applyAlignment="1">
      <alignment horizontal="right"/>
    </xf>
    <xf numFmtId="0" fontId="25" fillId="12" borderId="3" xfId="0" applyFont="1" applyFill="1" applyBorder="1"/>
    <xf numFmtId="0" fontId="31" fillId="14" borderId="3" xfId="0" applyFont="1" applyFill="1" applyBorder="1" applyAlignment="1">
      <alignment horizontal="center"/>
    </xf>
    <xf numFmtId="0" fontId="28" fillId="14" borderId="3" xfId="0" applyFont="1" applyFill="1" applyBorder="1" applyAlignment="1">
      <alignment horizontal="center"/>
    </xf>
    <xf numFmtId="0" fontId="20" fillId="12" borderId="0" xfId="0" applyFont="1" applyFill="1" applyAlignment="1">
      <alignment horizontal="left"/>
    </xf>
    <xf numFmtId="0" fontId="25" fillId="12" borderId="0" xfId="0" applyFont="1" applyFill="1" applyAlignment="1">
      <alignment horizontal="left"/>
    </xf>
    <xf numFmtId="0" fontId="32" fillId="12" borderId="0" xfId="0" applyFont="1" applyFill="1" applyAlignment="1">
      <alignment horizontal="left"/>
    </xf>
    <xf numFmtId="0" fontId="28" fillId="14" borderId="15" xfId="0" applyFont="1" applyFill="1" applyBorder="1"/>
    <xf numFmtId="0" fontId="28" fillId="5" borderId="0" xfId="0" applyFont="1" applyFill="1"/>
    <xf numFmtId="0" fontId="28" fillId="14" borderId="15" xfId="0" applyFont="1" applyFill="1" applyBorder="1" applyAlignment="1">
      <alignment horizontal="center"/>
    </xf>
    <xf numFmtId="0" fontId="26" fillId="5" borderId="0" xfId="0" applyFont="1" applyFill="1" applyAlignment="1">
      <alignment wrapText="1"/>
    </xf>
    <xf numFmtId="0" fontId="33" fillId="0" borderId="0" xfId="0" applyFont="1" applyAlignment="1">
      <alignment wrapText="1"/>
    </xf>
    <xf numFmtId="0" fontId="20" fillId="12" borderId="5" xfId="5" applyFont="1" applyFill="1" applyBorder="1" applyAlignment="1">
      <alignment horizontal="center" vertical="center" wrapText="1"/>
    </xf>
    <xf numFmtId="0" fontId="20" fillId="12" borderId="6" xfId="5" applyFont="1" applyFill="1" applyBorder="1" applyAlignment="1">
      <alignment horizontal="center" vertical="center" wrapText="1"/>
    </xf>
    <xf numFmtId="0" fontId="20" fillId="12" borderId="7" xfId="5" applyFont="1" applyFill="1" applyBorder="1" applyAlignment="1">
      <alignment horizontal="center" vertical="center" wrapText="1"/>
    </xf>
    <xf numFmtId="0" fontId="20" fillId="12" borderId="8" xfId="5" applyFont="1" applyFill="1" applyBorder="1" applyAlignment="1">
      <alignment horizontal="center" vertical="center" wrapText="1"/>
    </xf>
    <xf numFmtId="0" fontId="20" fillId="12" borderId="9" xfId="5" applyFont="1" applyFill="1" applyBorder="1" applyAlignment="1">
      <alignment horizontal="center" vertical="center" wrapText="1"/>
    </xf>
    <xf numFmtId="0" fontId="20" fillId="12" borderId="10" xfId="5" applyFont="1" applyFill="1" applyBorder="1" applyAlignment="1">
      <alignment horizontal="center" vertical="center" wrapText="1"/>
    </xf>
    <xf numFmtId="0" fontId="16" fillId="0" borderId="0" xfId="0" applyFont="1" applyAlignment="1">
      <alignment vertical="top" wrapText="1"/>
    </xf>
    <xf numFmtId="0" fontId="10" fillId="0" borderId="0" xfId="0" applyFont="1" applyAlignment="1">
      <alignment vertical="top" wrapText="1"/>
    </xf>
    <xf numFmtId="0" fontId="20" fillId="12" borderId="0" xfId="0" applyFont="1" applyFill="1" applyAlignment="1">
      <alignment horizontal="center" vertical="center" wrapText="1"/>
    </xf>
    <xf numFmtId="0" fontId="20" fillId="12" borderId="0" xfId="5" applyFont="1" applyFill="1" applyBorder="1" applyAlignment="1">
      <alignment horizontal="center" vertical="center" wrapText="1"/>
    </xf>
    <xf numFmtId="0" fontId="20" fillId="6" borderId="0" xfId="0" applyFont="1" applyFill="1" applyAlignment="1">
      <alignment horizontal="center" vertical="top" wrapText="1"/>
    </xf>
  </cellXfs>
  <cellStyles count="6">
    <cellStyle name="Calculation" xfId="3" builtinId="22"/>
    <cellStyle name="Comma" xfId="1" builtinId="3"/>
    <cellStyle name="Explanatory Text" xfId="5" builtinId="53"/>
    <cellStyle name="Linked Cell" xfId="4" builtinId="24"/>
    <cellStyle name="Neutral" xfId="2" builtinId="28"/>
    <cellStyle name="Normal" xfId="0" builtinId="0"/>
  </cellStyles>
  <dxfs count="11">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s>
  <tableStyles count="0" defaultTableStyle="TableStyleMedium2" defaultPivotStyle="PivotStyleLight16"/>
  <colors>
    <mruColors>
      <color rgb="FF0053BB"/>
      <color rgb="FF00A0AC"/>
      <color rgb="FFC7253F"/>
      <color rgb="FF001C37"/>
      <color rgb="FF28966E"/>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698005</xdr:colOff>
      <xdr:row>2</xdr:row>
      <xdr:rowOff>180975</xdr:rowOff>
    </xdr:to>
    <xdr:pic>
      <xdr:nvPicPr>
        <xdr:cNvPr id="3" name="Picture 2">
          <a:extLst>
            <a:ext uri="{FF2B5EF4-FFF2-40B4-BE49-F238E27FC236}">
              <a16:creationId xmlns:a16="http://schemas.microsoft.com/office/drawing/2014/main" id="{9286E67F-1082-4EEE-A02E-B2E1BDB42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90500"/>
          <a:ext cx="1279030"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247651</xdr:colOff>
      <xdr:row>0</xdr:row>
      <xdr:rowOff>171451</xdr:rowOff>
    </xdr:from>
    <xdr:to>
      <xdr:col>4</xdr:col>
      <xdr:colOff>1181101</xdr:colOff>
      <xdr:row>0</xdr:row>
      <xdr:rowOff>438151</xdr:rowOff>
    </xdr:to>
    <xdr:sp macro="" textlink="">
      <xdr:nvSpPr>
        <xdr:cNvPr id="4" name="TextBox 3">
          <a:extLst>
            <a:ext uri="{FF2B5EF4-FFF2-40B4-BE49-F238E27FC236}">
              <a16:creationId xmlns:a16="http://schemas.microsoft.com/office/drawing/2014/main" id="{6A1F6E2F-1347-4356-A3DE-E34FA93E9BEA}"/>
            </a:ext>
          </a:extLst>
        </xdr:cNvPr>
        <xdr:cNvSpPr txBox="1"/>
      </xdr:nvSpPr>
      <xdr:spPr>
        <a:xfrm>
          <a:off x="5810251" y="171451"/>
          <a:ext cx="933450"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solidFill>
              <a:latin typeface="Verdana" panose="020B0604030504040204" pitchFamily="34" charset="0"/>
              <a:ea typeface="Verdana" panose="020B0604030504040204" pitchFamily="34" charset="0"/>
            </a:rPr>
            <a:t>Input cells</a:t>
          </a:r>
        </a:p>
      </xdr:txBody>
    </xdr:sp>
    <xdr:clientData/>
  </xdr:twoCellAnchor>
  <xdr:twoCellAnchor>
    <xdr:from>
      <xdr:col>4</xdr:col>
      <xdr:colOff>819151</xdr:colOff>
      <xdr:row>0</xdr:row>
      <xdr:rowOff>419102</xdr:rowOff>
    </xdr:from>
    <xdr:to>
      <xdr:col>4</xdr:col>
      <xdr:colOff>971550</xdr:colOff>
      <xdr:row>4</xdr:row>
      <xdr:rowOff>0</xdr:rowOff>
    </xdr:to>
    <xdr:cxnSp macro="">
      <xdr:nvCxnSpPr>
        <xdr:cNvPr id="11" name="Straight Connector 10">
          <a:extLst>
            <a:ext uri="{FF2B5EF4-FFF2-40B4-BE49-F238E27FC236}">
              <a16:creationId xmlns:a16="http://schemas.microsoft.com/office/drawing/2014/main" id="{37068D1E-0EC8-4AAA-8D76-3D998C608A69}"/>
            </a:ext>
          </a:extLst>
        </xdr:cNvPr>
        <xdr:cNvCxnSpPr/>
      </xdr:nvCxnSpPr>
      <xdr:spPr>
        <a:xfrm flipH="1" flipV="1">
          <a:off x="8153401" y="419102"/>
          <a:ext cx="152399" cy="790573"/>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0</xdr:col>
      <xdr:colOff>85725</xdr:colOff>
      <xdr:row>0</xdr:row>
      <xdr:rowOff>133350</xdr:rowOff>
    </xdr:from>
    <xdr:to>
      <xdr:col>1</xdr:col>
      <xdr:colOff>545605</xdr:colOff>
      <xdr:row>0</xdr:row>
      <xdr:rowOff>504825</xdr:rowOff>
    </xdr:to>
    <xdr:pic>
      <xdr:nvPicPr>
        <xdr:cNvPr id="3" name="Picture 2">
          <a:extLst>
            <a:ext uri="{FF2B5EF4-FFF2-40B4-BE49-F238E27FC236}">
              <a16:creationId xmlns:a16="http://schemas.microsoft.com/office/drawing/2014/main" id="{C0AA2BC7-AD07-4AB8-9404-E935ABAAA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5725" y="133350"/>
          <a:ext cx="1279030" cy="371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466725</xdr:colOff>
      <xdr:row>6</xdr:row>
      <xdr:rowOff>152400</xdr:rowOff>
    </xdr:from>
    <xdr:to>
      <xdr:col>5</xdr:col>
      <xdr:colOff>552450</xdr:colOff>
      <xdr:row>8</xdr:row>
      <xdr:rowOff>0</xdr:rowOff>
    </xdr:to>
    <xdr:sp macro="" textlink="">
      <xdr:nvSpPr>
        <xdr:cNvPr id="5" name="TextBox 4">
          <a:extLst>
            <a:ext uri="{FF2B5EF4-FFF2-40B4-BE49-F238E27FC236}">
              <a16:creationId xmlns:a16="http://schemas.microsoft.com/office/drawing/2014/main" id="{8DE70D8A-76FA-4295-9F44-B9A72E1435C5}"/>
            </a:ext>
            <a:ext uri="{147F2762-F138-4A5C-976F-8EAC2B608ADB}">
              <a16:predDERef xmlns:a16="http://schemas.microsoft.com/office/drawing/2014/main" pred="{AEAFDBC1-B221-432B-8AD1-F08954099634}"/>
            </a:ext>
          </a:extLst>
        </xdr:cNvPr>
        <xdr:cNvSpPr txBox="1"/>
      </xdr:nvSpPr>
      <xdr:spPr>
        <a:xfrm>
          <a:off x="4743450" y="1295400"/>
          <a:ext cx="74295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100">
              <a:solidFill>
                <a:schemeClr val="bg1"/>
              </a:solidFill>
              <a:latin typeface="+mn-lt"/>
              <a:ea typeface="+mn-lt"/>
              <a:cs typeface="+mn-lt"/>
            </a:rPr>
            <a:t>Input Cells</a:t>
          </a:r>
        </a:p>
      </xdr:txBody>
    </xdr:sp>
    <xdr:clientData/>
  </xdr:twoCellAnchor>
  <xdr:twoCellAnchor>
    <xdr:from>
      <xdr:col>3</xdr:col>
      <xdr:colOff>76200</xdr:colOff>
      <xdr:row>7</xdr:row>
      <xdr:rowOff>66675</xdr:rowOff>
    </xdr:from>
    <xdr:to>
      <xdr:col>4</xdr:col>
      <xdr:colOff>381000</xdr:colOff>
      <xdr:row>8</xdr:row>
      <xdr:rowOff>38100</xdr:rowOff>
    </xdr:to>
    <xdr:cxnSp macro="">
      <xdr:nvCxnSpPr>
        <xdr:cNvPr id="6" name="Straight Connector 5">
          <a:extLst>
            <a:ext uri="{FF2B5EF4-FFF2-40B4-BE49-F238E27FC236}">
              <a16:creationId xmlns:a16="http://schemas.microsoft.com/office/drawing/2014/main" id="{C3783974-891F-491C-8D11-DA201CC55E9E}"/>
            </a:ext>
          </a:extLst>
        </xdr:cNvPr>
        <xdr:cNvCxnSpPr/>
      </xdr:nvCxnSpPr>
      <xdr:spPr>
        <a:xfrm flipH="1">
          <a:off x="4038600" y="1400175"/>
          <a:ext cx="619125"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xdr:col>
      <xdr:colOff>698005</xdr:colOff>
      <xdr:row>1</xdr:row>
      <xdr:rowOff>180975</xdr:rowOff>
    </xdr:to>
    <xdr:pic>
      <xdr:nvPicPr>
        <xdr:cNvPr id="3" name="Picture 2">
          <a:extLst>
            <a:ext uri="{FF2B5EF4-FFF2-40B4-BE49-F238E27FC236}">
              <a16:creationId xmlns:a16="http://schemas.microsoft.com/office/drawing/2014/main" id="{41F12D39-004F-494F-AFC9-8CC3ED07E49E}"/>
            </a:ext>
            <a:ext uri="{147F2762-F138-4A5C-976F-8EAC2B608ADB}">
              <a16:predDERef xmlns:a16="http://schemas.microsoft.com/office/drawing/2014/main" pred="{C3783974-891F-491C-8D11-DA201CC55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564655</xdr:colOff>
      <xdr:row>0</xdr:row>
      <xdr:rowOff>371475</xdr:rowOff>
    </xdr:to>
    <xdr:pic>
      <xdr:nvPicPr>
        <xdr:cNvPr id="3" name="Picture 2">
          <a:extLst>
            <a:ext uri="{FF2B5EF4-FFF2-40B4-BE49-F238E27FC236}">
              <a16:creationId xmlns:a16="http://schemas.microsoft.com/office/drawing/2014/main" id="{AAC08716-21D4-42B4-98C1-7FC6414ED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theme/theme1.xml><?xml version="1.0" encoding="utf-8"?>
<a:theme xmlns:a="http://schemas.openxmlformats.org/drawingml/2006/main" name="Office Theme">
  <a:themeElements>
    <a:clrScheme name="NordPool">
      <a:dk1>
        <a:srgbClr val="008D7F"/>
      </a:dk1>
      <a:lt1>
        <a:srgbClr val="FFFFFF"/>
      </a:lt1>
      <a:dk2>
        <a:srgbClr val="06262D"/>
      </a:dk2>
      <a:lt2>
        <a:srgbClr val="F1F1F1"/>
      </a:lt2>
      <a:accent1>
        <a:srgbClr val="40AA9F"/>
      </a:accent1>
      <a:accent2>
        <a:srgbClr val="80C6BF"/>
      </a:accent2>
      <a:accent3>
        <a:srgbClr val="BFE2DF"/>
      </a:accent3>
      <a:accent4>
        <a:srgbClr val="06262D"/>
      </a:accent4>
      <a:accent5>
        <a:srgbClr val="FFFFFF"/>
      </a:accent5>
      <a:accent6>
        <a:srgbClr val="FFFFFF"/>
      </a:accent6>
      <a:hlink>
        <a:srgbClr val="008D7F"/>
      </a:hlink>
      <a:folHlink>
        <a:srgbClr val="80C6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474-CABE-466E-B811-2F8D67B1AA75}">
  <dimension ref="A1:E33"/>
  <sheetViews>
    <sheetView workbookViewId="0">
      <selection activeCell="C7" sqref="C7"/>
    </sheetView>
  </sheetViews>
  <sheetFormatPr defaultColWidth="0" defaultRowHeight="15" zeroHeight="1"/>
  <cols>
    <col min="1" max="1" width="8.7109375" style="1" customWidth="1"/>
    <col min="2" max="2" width="33.85546875" style="1" customWidth="1"/>
    <col min="3" max="3" width="18.7109375" style="1" customWidth="1"/>
    <col min="4" max="5" width="8.7109375" style="1" customWidth="1"/>
    <col min="6" max="16384" width="8.7109375" style="1" hidden="1"/>
  </cols>
  <sheetData>
    <row r="1" spans="2:3"/>
    <row r="2" spans="2:3"/>
    <row r="3" spans="2:3"/>
    <row r="4" spans="2:3"/>
    <row r="5" spans="2:3"/>
    <row r="6" spans="2:3"/>
    <row r="7" spans="2:3">
      <c r="B7" s="31" t="s">
        <v>0</v>
      </c>
      <c r="C7" s="37" t="s">
        <v>1</v>
      </c>
    </row>
    <row r="8" spans="2:3">
      <c r="B8" s="34" t="s">
        <v>2</v>
      </c>
      <c r="C8" s="35">
        <v>30000</v>
      </c>
    </row>
    <row r="9" spans="2:3">
      <c r="B9" s="34" t="s">
        <v>3</v>
      </c>
      <c r="C9" s="35">
        <f>TradingMarginCalculator!C36</f>
        <v>91525</v>
      </c>
    </row>
    <row r="10" spans="2:3">
      <c r="B10" s="34" t="s">
        <v>4</v>
      </c>
      <c r="C10" s="35">
        <f>SettlementMarginCalculator!C21</f>
        <v>100000</v>
      </c>
    </row>
    <row r="11" spans="2:3">
      <c r="B11" s="34" t="s">
        <v>5</v>
      </c>
      <c r="C11" s="35">
        <v>0</v>
      </c>
    </row>
    <row r="12" spans="2:3">
      <c r="B12" s="34" t="s">
        <v>6</v>
      </c>
      <c r="C12" s="36">
        <v>1</v>
      </c>
    </row>
    <row r="13" spans="2:3">
      <c r="B13" s="32" t="s">
        <v>7</v>
      </c>
      <c r="C13" s="33">
        <f>IF((MAX(C8,SUM(C9:C10))+C11)*C12&lt;C8,C8,(MAX(C8,SUM(C9:C10))+C11)*C12)</f>
        <v>191525</v>
      </c>
    </row>
    <row r="14" spans="2:3"/>
    <row r="15" spans="2:3"/>
    <row r="17" s="1" customFormat="1" hidden="1"/>
    <row r="18" s="1" customFormat="1" hidden="1"/>
    <row r="19" s="1" customFormat="1" hidden="1"/>
    <row r="20" s="1" customFormat="1" hidden="1"/>
    <row r="21" s="1" customFormat="1" hidden="1"/>
    <row r="22" s="1" customFormat="1" hidden="1"/>
    <row r="23" s="1" customFormat="1" hidden="1"/>
    <row r="24" s="1" customFormat="1" hidden="1"/>
    <row r="25" s="1" customFormat="1" hidden="1"/>
    <row r="26" s="1" customFormat="1" hidden="1"/>
    <row r="27" s="1" customFormat="1" hidden="1"/>
    <row r="28" s="1" customFormat="1" hidden="1"/>
    <row r="29" s="1" customFormat="1" hidden="1"/>
    <row r="30" s="1" customFormat="1" hidden="1"/>
    <row r="31" s="1" customFormat="1" hidden="1"/>
    <row r="32" s="1" customFormat="1" hidden="1"/>
    <row r="33" s="1" customFormat="1" hidden="1"/>
  </sheetData>
  <pageMargins left="0.7" right="0.7" top="0.75" bottom="0.75" header="0.3" footer="0.3"/>
  <pageSetup paperSize="9" orientation="portrait" r:id="rId1"/>
  <headerFooter>
    <oddFooter>&amp;C_x000D_&amp;1#&amp;"Calibri"&amp;10&amp;KFFEF00 PRIVATE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50"/>
  <sheetViews>
    <sheetView tabSelected="1" topLeftCell="A24" zoomScale="85" zoomScaleNormal="85" workbookViewId="0">
      <selection activeCell="D36" sqref="D36"/>
    </sheetView>
  </sheetViews>
  <sheetFormatPr defaultColWidth="0" defaultRowHeight="15" zeroHeight="1"/>
  <cols>
    <col min="1" max="1" width="12.28515625" style="1" customWidth="1"/>
    <col min="2" max="6" width="37.7109375" customWidth="1"/>
    <col min="7" max="7" width="46" customWidth="1"/>
    <col min="8" max="8" width="35" customWidth="1"/>
    <col min="9" max="11" width="1.28515625" hidden="1"/>
    <col min="12" max="35" width="1.28515625" style="1" hidden="1"/>
    <col min="36" max="64" width="1.28515625" hidden="1"/>
    <col min="65" max="16383" width="9.28515625" hidden="1"/>
    <col min="16384" max="16384" width="1.28515625" hidden="1"/>
  </cols>
  <sheetData>
    <row r="1" spans="1:35" s="7" customFormat="1" ht="50.1" customHeight="1"/>
    <row r="2" spans="1:35" s="9" customFormat="1" ht="24.95" customHeight="1">
      <c r="A2" s="7"/>
      <c r="B2" s="25" t="s">
        <v>8</v>
      </c>
      <c r="C2" s="28"/>
      <c r="D2" s="28"/>
      <c r="E2" s="29"/>
      <c r="F2" s="30"/>
      <c r="G2" s="30"/>
      <c r="H2" s="8"/>
      <c r="I2" s="8"/>
      <c r="J2" s="8"/>
      <c r="K2" s="8"/>
      <c r="L2" s="7"/>
      <c r="M2" s="7"/>
      <c r="N2" s="7"/>
      <c r="O2" s="7"/>
      <c r="P2" s="7"/>
      <c r="Q2" s="7"/>
      <c r="R2" s="7"/>
      <c r="S2" s="7"/>
      <c r="T2" s="7"/>
      <c r="U2" s="7"/>
      <c r="V2" s="7"/>
      <c r="W2" s="7"/>
      <c r="X2" s="7"/>
      <c r="Y2" s="7"/>
      <c r="Z2" s="7"/>
      <c r="AA2" s="7"/>
      <c r="AB2" s="7"/>
      <c r="AC2" s="7"/>
      <c r="AD2" s="7"/>
      <c r="AE2" s="7"/>
      <c r="AF2" s="7"/>
      <c r="AG2" s="7"/>
      <c r="AH2" s="7"/>
      <c r="AI2" s="7"/>
    </row>
    <row r="3" spans="1:35" s="9" customFormat="1" ht="24.95" customHeight="1">
      <c r="A3" s="7"/>
      <c r="B3" s="24" t="s">
        <v>9</v>
      </c>
      <c r="C3" s="28"/>
      <c r="D3" s="28"/>
      <c r="E3" s="29"/>
      <c r="F3" s="30"/>
      <c r="G3" s="30"/>
      <c r="H3" s="8"/>
      <c r="I3" s="8"/>
      <c r="J3" s="8"/>
      <c r="K3" s="8"/>
      <c r="L3" s="7"/>
      <c r="M3" s="7"/>
      <c r="N3" s="7"/>
      <c r="O3" s="7"/>
      <c r="P3" s="7"/>
      <c r="Q3" s="7"/>
      <c r="R3" s="7"/>
      <c r="S3" s="7"/>
      <c r="T3" s="7"/>
      <c r="U3" s="7"/>
      <c r="V3" s="7"/>
      <c r="W3" s="7"/>
      <c r="X3" s="7"/>
      <c r="Y3" s="7"/>
      <c r="Z3" s="7"/>
      <c r="AA3" s="7"/>
      <c r="AB3" s="7"/>
      <c r="AC3" s="7"/>
      <c r="AD3" s="7"/>
      <c r="AE3" s="7"/>
      <c r="AF3" s="7"/>
      <c r="AG3" s="7"/>
      <c r="AH3" s="7"/>
      <c r="AI3" s="7"/>
    </row>
    <row r="4" spans="1:35" s="7" customFormat="1" ht="14.25"/>
    <row r="5" spans="1:35" s="7" customFormat="1" ht="15.95" customHeight="1">
      <c r="B5" s="10" t="s">
        <v>10</v>
      </c>
      <c r="C5" s="10" t="s">
        <v>11</v>
      </c>
      <c r="D5" s="10" t="s">
        <v>12</v>
      </c>
      <c r="E5" s="10" t="s">
        <v>13</v>
      </c>
      <c r="F5" s="10" t="s">
        <v>14</v>
      </c>
      <c r="G5" s="10" t="s">
        <v>15</v>
      </c>
    </row>
    <row r="6" spans="1:35" s="7" customFormat="1" ht="15.95" customHeight="1">
      <c r="B6" s="19" t="s">
        <v>16</v>
      </c>
      <c r="C6" s="19" t="s">
        <v>17</v>
      </c>
      <c r="D6" s="19" t="str">
        <f t="shared" ref="D6:D30" si="0">IF(E6=0,"",IF(E6&gt;0,"Buy","Sell"))</f>
        <v/>
      </c>
      <c r="E6" s="11">
        <v>0</v>
      </c>
      <c r="F6" s="12">
        <f>IF(E6&gt;0,VLOOKUP(C6,RiskPrices!$B$3:$E$29,3,FALSE),VLOOKUP(TradingMarginCalculator!C6,RiskPrices!$B$3:$E$29,4,FALSE))</f>
        <v>78.5</v>
      </c>
      <c r="G6" s="13">
        <f>E6*F6</f>
        <v>0</v>
      </c>
    </row>
    <row r="7" spans="1:35" s="7" customFormat="1" ht="15.95" customHeight="1">
      <c r="B7" s="19" t="s">
        <v>16</v>
      </c>
      <c r="C7" s="19" t="s">
        <v>18</v>
      </c>
      <c r="D7" s="19" t="str">
        <f t="shared" si="0"/>
        <v/>
      </c>
      <c r="E7" s="11">
        <v>0</v>
      </c>
      <c r="F7" s="12">
        <f>IF(E7&gt;0,VLOOKUP(C7,RiskPrices!$B$3:$E$29,3,FALSE),VLOOKUP(TradingMarginCalculator!C7,RiskPrices!$B$3:$E$29,4,FALSE))</f>
        <v>75</v>
      </c>
      <c r="G7" s="13">
        <f>E7*F7</f>
        <v>0</v>
      </c>
    </row>
    <row r="8" spans="1:35" s="7" customFormat="1" ht="15.95" customHeight="1">
      <c r="B8" s="19" t="s">
        <v>16</v>
      </c>
      <c r="C8" s="19" t="s">
        <v>19</v>
      </c>
      <c r="D8" s="19" t="str">
        <f t="shared" si="0"/>
        <v>Buy</v>
      </c>
      <c r="E8" s="11">
        <v>1000</v>
      </c>
      <c r="F8" s="12">
        <f>IF(E8&gt;0,VLOOKUP(C8,RiskPrices!$B$3:$E$29,3,FALSE),VLOOKUP(TradingMarginCalculator!C8,RiskPrices!$B$3:$E$29,4,FALSE))</f>
        <v>148</v>
      </c>
      <c r="G8" s="13">
        <f>E8*F8</f>
        <v>148000</v>
      </c>
    </row>
    <row r="9" spans="1:35" s="7" customFormat="1" ht="15.95" customHeight="1">
      <c r="B9" s="19" t="s">
        <v>16</v>
      </c>
      <c r="C9" s="19" t="s">
        <v>20</v>
      </c>
      <c r="D9" s="19" t="str">
        <f t="shared" si="0"/>
        <v/>
      </c>
      <c r="E9" s="11">
        <v>0</v>
      </c>
      <c r="F9" s="12">
        <f>IF(E9&gt;0,VLOOKUP(C9,RiskPrices!$B$3:$E$29,3,FALSE),VLOOKUP(TradingMarginCalculator!C9,RiskPrices!$B$3:$E$29,4,FALSE))</f>
        <v>74</v>
      </c>
      <c r="G9" s="13">
        <f>E9*F9</f>
        <v>0</v>
      </c>
    </row>
    <row r="10" spans="1:35" s="7" customFormat="1" ht="15.95" customHeight="1">
      <c r="B10" s="19" t="s">
        <v>16</v>
      </c>
      <c r="C10" s="19" t="s">
        <v>21</v>
      </c>
      <c r="D10" s="19" t="str">
        <f>IF(E10=0,"",IF(E10&gt;0,"Buy","Sell"))</f>
        <v/>
      </c>
      <c r="E10" s="11">
        <v>0</v>
      </c>
      <c r="F10" s="12">
        <f>IF(E10&gt;0,VLOOKUP(C10,RiskPrices!$B$7:$E$29,3,FALSE),VLOOKUP(TradingMarginCalculator!C10,RiskPrices!$B$7:$E$29,4,FALSE))</f>
        <v>71.5</v>
      </c>
      <c r="G10" s="13">
        <f t="shared" ref="G10:G30" si="1">E10*F10</f>
        <v>0</v>
      </c>
    </row>
    <row r="11" spans="1:35" s="7" customFormat="1" ht="15.95" customHeight="1">
      <c r="B11" s="19" t="s">
        <v>16</v>
      </c>
      <c r="C11" s="19" t="s">
        <v>22</v>
      </c>
      <c r="D11" s="19" t="str">
        <f t="shared" si="0"/>
        <v/>
      </c>
      <c r="E11" s="11">
        <v>0</v>
      </c>
      <c r="F11" s="12">
        <f>IF(E11&gt;0,VLOOKUP(C11,RiskPrices!$B$7:$E$29,3,FALSE),VLOOKUP(TradingMarginCalculator!C11,RiskPrices!$B$7:$E$29,4,FALSE))</f>
        <v>80.5</v>
      </c>
      <c r="G11" s="13">
        <f t="shared" si="1"/>
        <v>0</v>
      </c>
    </row>
    <row r="12" spans="1:35" s="7" customFormat="1" ht="15.95" customHeight="1">
      <c r="B12" s="19" t="s">
        <v>16</v>
      </c>
      <c r="C12" s="19" t="s">
        <v>23</v>
      </c>
      <c r="D12" s="19" t="str">
        <f t="shared" si="0"/>
        <v>Sell</v>
      </c>
      <c r="E12" s="11">
        <v>-100</v>
      </c>
      <c r="F12" s="12">
        <f>IF(E12&gt;0,VLOOKUP(C12,RiskPrices!$B$7:$E$29,3,FALSE),VLOOKUP(TradingMarginCalculator!C12,RiskPrices!$B$7:$E$29,4,FALSE))</f>
        <v>124</v>
      </c>
      <c r="G12" s="13">
        <f t="shared" si="1"/>
        <v>-12400</v>
      </c>
    </row>
    <row r="13" spans="1:35" s="7" customFormat="1" ht="15.95" customHeight="1">
      <c r="B13" s="19" t="s">
        <v>16</v>
      </c>
      <c r="C13" s="19" t="s">
        <v>24</v>
      </c>
      <c r="D13" s="19" t="str">
        <f t="shared" si="0"/>
        <v>Sell</v>
      </c>
      <c r="E13" s="11">
        <v>-50</v>
      </c>
      <c r="F13" s="12">
        <f>IF(E13&gt;0,VLOOKUP(C13,RiskPrices!$B$7:$E$29,3,FALSE),VLOOKUP(TradingMarginCalculator!C13,RiskPrices!$B$7:$E$29,4,FALSE))</f>
        <v>74.5</v>
      </c>
      <c r="G13" s="13">
        <f t="shared" si="1"/>
        <v>-3725</v>
      </c>
    </row>
    <row r="14" spans="1:35" s="7" customFormat="1" ht="15.95" customHeight="1">
      <c r="B14" s="19" t="s">
        <v>16</v>
      </c>
      <c r="C14" s="19" t="s">
        <v>25</v>
      </c>
      <c r="D14" s="19" t="str">
        <f t="shared" si="0"/>
        <v>Sell</v>
      </c>
      <c r="E14" s="11">
        <v>-300</v>
      </c>
      <c r="F14" s="12">
        <f>IF(E14&gt;0,VLOOKUP(C14,RiskPrices!$B$7:$E$29,3,FALSE),VLOOKUP(TradingMarginCalculator!C14,RiskPrices!$B$7:$E$29,4,FALSE))</f>
        <v>134.5</v>
      </c>
      <c r="G14" s="13">
        <f t="shared" si="1"/>
        <v>-40350</v>
      </c>
    </row>
    <row r="15" spans="1:35" s="7" customFormat="1" ht="15.95" customHeight="1">
      <c r="B15" s="19" t="s">
        <v>16</v>
      </c>
      <c r="C15" s="19" t="s">
        <v>26</v>
      </c>
      <c r="D15" s="19" t="str">
        <f t="shared" si="0"/>
        <v/>
      </c>
      <c r="E15" s="11">
        <v>0</v>
      </c>
      <c r="F15" s="12">
        <f>IF(E15&gt;0,VLOOKUP(C15,RiskPrices!$B$7:$E$29,3,FALSE),VLOOKUP(TradingMarginCalculator!C15,RiskPrices!$B$7:$E$29,4,FALSE))</f>
        <v>74.5</v>
      </c>
      <c r="G15" s="13">
        <f t="shared" si="1"/>
        <v>0</v>
      </c>
    </row>
    <row r="16" spans="1:35" s="7" customFormat="1" ht="15.95" customHeight="1">
      <c r="B16" s="19" t="s">
        <v>16</v>
      </c>
      <c r="C16" s="19" t="s">
        <v>27</v>
      </c>
      <c r="D16" s="19" t="str">
        <f t="shared" si="0"/>
        <v/>
      </c>
      <c r="E16" s="11">
        <v>0</v>
      </c>
      <c r="F16" s="12">
        <f>IF(E16&gt;0,VLOOKUP(C16,RiskPrices!$B$7:$E$29,3,FALSE),VLOOKUP(TradingMarginCalculator!C16,RiskPrices!$B$7:$E$29,4,FALSE))</f>
        <v>125.5</v>
      </c>
      <c r="G16" s="13">
        <f t="shared" si="1"/>
        <v>0</v>
      </c>
    </row>
    <row r="17" spans="2:7" s="7" customFormat="1" ht="15.95" customHeight="1">
      <c r="B17" s="19" t="s">
        <v>16</v>
      </c>
      <c r="C17" s="19" t="s">
        <v>28</v>
      </c>
      <c r="D17" s="19" t="str">
        <f t="shared" si="0"/>
        <v/>
      </c>
      <c r="E17" s="11">
        <v>0</v>
      </c>
      <c r="F17" s="12">
        <f>IF(E17&gt;0,VLOOKUP(C17,RiskPrices!$B$7:$E$29,3,FALSE),VLOOKUP(TradingMarginCalculator!C17,RiskPrices!$B$7:$E$29,4,FALSE))</f>
        <v>125.5</v>
      </c>
      <c r="G17" s="13">
        <f t="shared" si="1"/>
        <v>0</v>
      </c>
    </row>
    <row r="18" spans="2:7" s="7" customFormat="1" ht="15.95" customHeight="1">
      <c r="B18" s="19" t="s">
        <v>16</v>
      </c>
      <c r="C18" s="19" t="s">
        <v>29</v>
      </c>
      <c r="D18" s="19" t="str">
        <f t="shared" si="0"/>
        <v/>
      </c>
      <c r="E18" s="11">
        <v>0</v>
      </c>
      <c r="F18" s="12">
        <f>IF(E18&gt;0,VLOOKUP(C18,RiskPrices!$B$7:$E$29,3,FALSE),VLOOKUP(TradingMarginCalculator!C18,RiskPrices!$B$7:$E$29,4,FALSE))</f>
        <v>76.5</v>
      </c>
      <c r="G18" s="13">
        <f t="shared" si="1"/>
        <v>0</v>
      </c>
    </row>
    <row r="19" spans="2:7" s="7" customFormat="1" ht="15.95" customHeight="1">
      <c r="B19" s="19" t="s">
        <v>16</v>
      </c>
      <c r="C19" s="19" t="s">
        <v>30</v>
      </c>
      <c r="D19" s="19" t="str">
        <f t="shared" si="0"/>
        <v/>
      </c>
      <c r="E19" s="11">
        <v>0</v>
      </c>
      <c r="F19" s="12">
        <f>IF(E19&gt;0,VLOOKUP(C19,RiskPrices!$B$7:$E$29,3,FALSE),VLOOKUP(TradingMarginCalculator!C19,RiskPrices!$B$7:$E$29,4,FALSE))</f>
        <v>102</v>
      </c>
      <c r="G19" s="13">
        <f t="shared" si="1"/>
        <v>0</v>
      </c>
    </row>
    <row r="20" spans="2:7" s="7" customFormat="1" ht="15.95" customHeight="1">
      <c r="B20" s="19" t="s">
        <v>16</v>
      </c>
      <c r="C20" s="19" t="s">
        <v>31</v>
      </c>
      <c r="D20" s="19" t="str">
        <f t="shared" si="0"/>
        <v/>
      </c>
      <c r="E20" s="11">
        <v>0</v>
      </c>
      <c r="F20" s="12">
        <f>IF(E20&gt;0,VLOOKUP(C20,RiskPrices!$B$7:$E$29,3,FALSE),VLOOKUP(TradingMarginCalculator!C20,RiskPrices!$B$7:$E$29,4,FALSE))</f>
        <v>94</v>
      </c>
      <c r="G20" s="13">
        <f t="shared" si="1"/>
        <v>0</v>
      </c>
    </row>
    <row r="21" spans="2:7" s="7" customFormat="1" ht="15.95" customHeight="1">
      <c r="B21" s="19" t="s">
        <v>16</v>
      </c>
      <c r="C21" s="19" t="s">
        <v>32</v>
      </c>
      <c r="D21" s="19" t="str">
        <f t="shared" si="0"/>
        <v/>
      </c>
      <c r="E21" s="11">
        <v>0</v>
      </c>
      <c r="F21" s="12">
        <f>IF(E21&gt;0,VLOOKUP(C21,RiskPrices!$B$7:$E$29,3,FALSE),VLOOKUP(TradingMarginCalculator!C21,RiskPrices!$B$7:$E$29,4,FALSE))</f>
        <v>94</v>
      </c>
      <c r="G21" s="13">
        <f t="shared" si="1"/>
        <v>0</v>
      </c>
    </row>
    <row r="22" spans="2:7" s="7" customFormat="1" ht="15.95" customHeight="1">
      <c r="B22" s="19" t="s">
        <v>16</v>
      </c>
      <c r="C22" s="19" t="s">
        <v>33</v>
      </c>
      <c r="D22" s="19" t="str">
        <f t="shared" si="0"/>
        <v/>
      </c>
      <c r="E22" s="11">
        <v>0</v>
      </c>
      <c r="F22" s="12">
        <f>IF(E22&gt;0,VLOOKUP(C22,RiskPrices!$B$7:$E$29,3,FALSE),VLOOKUP(TradingMarginCalculator!C22,RiskPrices!$B$7:$E$29,4,FALSE))</f>
        <v>88</v>
      </c>
      <c r="G22" s="13">
        <f t="shared" si="1"/>
        <v>0</v>
      </c>
    </row>
    <row r="23" spans="2:7" s="7" customFormat="1" ht="15.95" customHeight="1">
      <c r="B23" s="19" t="s">
        <v>16</v>
      </c>
      <c r="C23" s="19" t="s">
        <v>34</v>
      </c>
      <c r="D23" s="19" t="str">
        <f t="shared" si="0"/>
        <v/>
      </c>
      <c r="E23" s="11">
        <v>0</v>
      </c>
      <c r="F23" s="12">
        <f>IF(E23&gt;0,VLOOKUP(C23,RiskPrices!$B$7:$E$29,3,FALSE),VLOOKUP(TradingMarginCalculator!C23,RiskPrices!$B$7:$E$29,4,FALSE))</f>
        <v>98</v>
      </c>
      <c r="G23" s="13">
        <f t="shared" si="1"/>
        <v>0</v>
      </c>
    </row>
    <row r="24" spans="2:7" s="7" customFormat="1" ht="15.95" customHeight="1">
      <c r="B24" s="19" t="s">
        <v>16</v>
      </c>
      <c r="C24" s="19" t="s">
        <v>35</v>
      </c>
      <c r="D24" s="19" t="str">
        <f t="shared" si="0"/>
        <v/>
      </c>
      <c r="E24" s="11">
        <v>0</v>
      </c>
      <c r="F24" s="12">
        <f>IF(E24&gt;0,VLOOKUP(C24,RiskPrices!$B$7:$E$29,3,FALSE),VLOOKUP(TradingMarginCalculator!C24,RiskPrices!$B$7:$E$29,4,FALSE))</f>
        <v>86</v>
      </c>
      <c r="G24" s="13">
        <f t="shared" si="1"/>
        <v>0</v>
      </c>
    </row>
    <row r="25" spans="2:7" s="7" customFormat="1" ht="15.95" customHeight="1">
      <c r="B25" s="19" t="s">
        <v>16</v>
      </c>
      <c r="C25" s="19" t="s">
        <v>36</v>
      </c>
      <c r="D25" s="19" t="str">
        <f t="shared" si="0"/>
        <v/>
      </c>
      <c r="E25" s="11">
        <v>0</v>
      </c>
      <c r="F25" s="12">
        <f>IF(E25&gt;0,VLOOKUP(C25,RiskPrices!$B$7:$E$29,3,FALSE),VLOOKUP(TradingMarginCalculator!C25,RiskPrices!$B$7:$E$29,4,FALSE))</f>
        <v>80.5</v>
      </c>
      <c r="G25" s="13">
        <f t="shared" si="1"/>
        <v>0</v>
      </c>
    </row>
    <row r="26" spans="2:7" s="7" customFormat="1" ht="15.95" customHeight="1">
      <c r="B26" s="19" t="s">
        <v>16</v>
      </c>
      <c r="C26" s="19" t="s">
        <v>37</v>
      </c>
      <c r="D26" s="19" t="str">
        <f t="shared" si="0"/>
        <v/>
      </c>
      <c r="E26" s="11">
        <v>0</v>
      </c>
      <c r="F26" s="12">
        <f>IF(E26&gt;0,VLOOKUP(C26,RiskPrices!$B$7:$E$29,3,FALSE),VLOOKUP(TradingMarginCalculator!C26,RiskPrices!$B$7:$E$29,4,FALSE))</f>
        <v>78</v>
      </c>
      <c r="G26" s="13">
        <f t="shared" si="1"/>
        <v>0</v>
      </c>
    </row>
    <row r="27" spans="2:7" s="7" customFormat="1" ht="15.95" customHeight="1">
      <c r="B27" s="19" t="s">
        <v>16</v>
      </c>
      <c r="C27" s="19" t="s">
        <v>38</v>
      </c>
      <c r="D27" s="19" t="str">
        <f t="shared" si="0"/>
        <v/>
      </c>
      <c r="E27" s="11">
        <v>0</v>
      </c>
      <c r="F27" s="12">
        <f>IF(E27&gt;0,VLOOKUP(C27,RiskPrices!$B$7:$E$29,3,FALSE),VLOOKUP(TradingMarginCalculator!C27,RiskPrices!$B$7:$E$29,4,FALSE))</f>
        <v>79.5</v>
      </c>
      <c r="G27" s="13">
        <f t="shared" si="1"/>
        <v>0</v>
      </c>
    </row>
    <row r="28" spans="2:7" s="7" customFormat="1" ht="15.95" customHeight="1">
      <c r="B28" s="19" t="s">
        <v>16</v>
      </c>
      <c r="C28" s="19" t="s">
        <v>39</v>
      </c>
      <c r="D28" s="19" t="str">
        <f t="shared" si="0"/>
        <v/>
      </c>
      <c r="E28" s="11">
        <v>0</v>
      </c>
      <c r="F28" s="12">
        <f>IF(E28&gt;0,VLOOKUP(C28,RiskPrices!$B$7:$E$29,3,FALSE),VLOOKUP(TradingMarginCalculator!C28,RiskPrices!$B$7:$E$29,4,FALSE))</f>
        <v>80.5</v>
      </c>
      <c r="G28" s="13">
        <f t="shared" si="1"/>
        <v>0</v>
      </c>
    </row>
    <row r="29" spans="2:7" s="7" customFormat="1" ht="15.95" customHeight="1">
      <c r="B29" s="19" t="s">
        <v>16</v>
      </c>
      <c r="C29" s="19" t="s">
        <v>40</v>
      </c>
      <c r="D29" s="19" t="str">
        <f t="shared" si="0"/>
        <v/>
      </c>
      <c r="E29" s="11">
        <v>0</v>
      </c>
      <c r="F29" s="12">
        <f>IF(E29&gt;0,VLOOKUP(C29,RiskPrices!$B$7:$E$29,3,FALSE),VLOOKUP(TradingMarginCalculator!C29,RiskPrices!$B$7:$E$29,4,FALSE))</f>
        <v>86</v>
      </c>
      <c r="G29" s="13">
        <f t="shared" si="1"/>
        <v>0</v>
      </c>
    </row>
    <row r="30" spans="2:7" s="7" customFormat="1" ht="15.95" customHeight="1">
      <c r="B30" s="19" t="s">
        <v>16</v>
      </c>
      <c r="C30" s="19" t="s">
        <v>41</v>
      </c>
      <c r="D30" s="19" t="str">
        <f t="shared" si="0"/>
        <v/>
      </c>
      <c r="E30" s="11">
        <v>0</v>
      </c>
      <c r="F30" s="12">
        <f>IF(E30&gt;0,VLOOKUP(C30,RiskPrices!$B$7:$E$29,3,FALSE),VLOOKUP(TradingMarginCalculator!C30,RiskPrices!$B$7:$E$29,4,FALSE))</f>
        <v>78.5</v>
      </c>
      <c r="G30" s="13">
        <f t="shared" si="1"/>
        <v>0</v>
      </c>
    </row>
    <row r="31" spans="2:7" s="7" customFormat="1" ht="15.95" customHeight="1">
      <c r="B31" s="19" t="s">
        <v>16</v>
      </c>
      <c r="C31" s="19" t="s">
        <v>42</v>
      </c>
      <c r="D31" s="19" t="str">
        <f>IF(E31=0,"",IF(E31&gt;0,"Buy","Sell"))</f>
        <v/>
      </c>
      <c r="E31" s="11">
        <v>0</v>
      </c>
      <c r="F31" s="12">
        <f>IF(E31&gt;0,VLOOKUP(C31,RiskPrices!$B$7:$E$29,3,FALSE),VLOOKUP(TradingMarginCalculator!C31,RiskPrices!$B$7:$E$29,4,FALSE))</f>
        <v>69</v>
      </c>
      <c r="G31" s="13">
        <f>E31*F31</f>
        <v>0</v>
      </c>
    </row>
    <row r="32" spans="2:7" s="7" customFormat="1" thickBot="1"/>
    <row r="33" spans="2:9" s="7" customFormat="1" ht="15.95" customHeight="1">
      <c r="B33" s="20" t="s">
        <v>43</v>
      </c>
      <c r="C33" s="14">
        <f>MAX(0,SUM(((SUMIF(G6:G31,"&gt;0",G6:G31))*C35),((SUMIF(G6:G31,"&lt;0",G6:G31))*C35)))</f>
        <v>91525</v>
      </c>
      <c r="F33" s="63" t="s">
        <v>44</v>
      </c>
      <c r="G33" s="64"/>
    </row>
    <row r="34" spans="2:9" s="7" customFormat="1" ht="15.95" customHeight="1">
      <c r="B34" s="21" t="s">
        <v>45</v>
      </c>
      <c r="C34" s="22" t="s">
        <v>46</v>
      </c>
      <c r="F34" s="65"/>
      <c r="G34" s="66"/>
    </row>
    <row r="35" spans="2:9" s="7" customFormat="1" ht="15.75" customHeight="1" thickBot="1">
      <c r="B35" s="21" t="s">
        <v>47</v>
      </c>
      <c r="C35" s="15">
        <v>1</v>
      </c>
      <c r="F35" s="65"/>
      <c r="G35" s="66"/>
    </row>
    <row r="36" spans="2:9" s="7" customFormat="1" ht="30.75" customHeight="1" thickBot="1">
      <c r="B36" s="38" t="s">
        <v>48</v>
      </c>
      <c r="C36" s="39">
        <f>C33</f>
        <v>91525</v>
      </c>
      <c r="F36" s="65"/>
      <c r="G36" s="66"/>
    </row>
    <row r="37" spans="2:9" s="7" customFormat="1" ht="15" customHeight="1">
      <c r="F37" s="65"/>
      <c r="G37" s="66"/>
      <c r="I37" s="7" t="s">
        <v>46</v>
      </c>
    </row>
    <row r="38" spans="2:9" s="7" customFormat="1" ht="15.75" customHeight="1" thickBot="1">
      <c r="B38" s="16"/>
      <c r="F38" s="67"/>
      <c r="G38" s="68"/>
      <c r="I38" s="7" t="s">
        <v>49</v>
      </c>
    </row>
    <row r="39" spans="2:9" s="7" customFormat="1" ht="15" customHeight="1">
      <c r="F39" s="69"/>
      <c r="G39" s="70"/>
      <c r="I39" s="7" t="s">
        <v>50</v>
      </c>
    </row>
    <row r="40" spans="2:9" s="7" customFormat="1" ht="184.5" customHeight="1">
      <c r="F40" s="70"/>
      <c r="G40" s="70"/>
    </row>
    <row r="41" spans="2:9" s="1" customFormat="1" ht="15" hidden="1" customHeight="1">
      <c r="B41" s="7"/>
      <c r="C41" s="7"/>
      <c r="D41" s="7"/>
      <c r="E41" s="7"/>
      <c r="F41" s="17"/>
      <c r="G41" s="18"/>
      <c r="H41" s="7"/>
      <c r="I41" s="7"/>
    </row>
    <row r="42" spans="2:9" s="1" customFormat="1" ht="15" hidden="1" customHeight="1">
      <c r="F42" s="3"/>
      <c r="G42" s="4"/>
    </row>
    <row r="43" spans="2:9" s="1" customFormat="1" ht="15" hidden="1" customHeight="1">
      <c r="F43" s="3"/>
      <c r="G43" s="4"/>
    </row>
    <row r="44" spans="2:9" s="1" customFormat="1" ht="15" hidden="1" customHeight="1">
      <c r="F44" s="5"/>
      <c r="G44" s="6"/>
    </row>
    <row r="45" spans="2:9" s="1" customFormat="1" ht="15" hidden="1" customHeight="1"/>
    <row r="46" spans="2:9" s="1" customFormat="1" hidden="1"/>
    <row r="47" spans="2:9" s="1" customFormat="1" hidden="1"/>
    <row r="48" spans="2:9" s="1" customFormat="1" hidden="1"/>
    <row r="49" s="1" customFormat="1" hidden="1"/>
    <row r="50" s="1" customFormat="1" hidden="1"/>
  </sheetData>
  <mergeCells count="2">
    <mergeCell ref="F33:G38"/>
    <mergeCell ref="F39:G40"/>
  </mergeCells>
  <conditionalFormatting sqref="E6:E31">
    <cfRule type="cellIs" dxfId="10" priority="10" operator="equal">
      <formula>0</formula>
    </cfRule>
    <cfRule type="cellIs" dxfId="9" priority="12" operator="lessThan">
      <formula>0</formula>
    </cfRule>
    <cfRule type="cellIs" dxfId="8" priority="13" operator="greaterThan">
      <formula>0</formula>
    </cfRule>
  </conditionalFormatting>
  <conditionalFormatting sqref="G6:G31">
    <cfRule type="cellIs" dxfId="7" priority="1" operator="equal">
      <formula>0</formula>
    </cfRule>
    <cfRule type="cellIs" dxfId="6" priority="2" operator="lessThan">
      <formula>0</formula>
    </cfRule>
    <cfRule type="cellIs" dxfId="5" priority="3" operator="greaterThan">
      <formula>0</formula>
    </cfRule>
  </conditionalFormatting>
  <pageMargins left="0.7" right="0.7" top="0.75" bottom="0.75" header="0.3" footer="0.3"/>
  <pageSetup paperSize="9" orientation="portrait" r:id="rId1"/>
  <headerFooter>
    <oddFooter>&amp;C_x000D_&amp;1#&amp;"Calibri"&amp;10&amp;KFFEF00 PRIVATE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A097-6211-4BAB-8EFB-33A061F0F98B}">
  <dimension ref="A1:J44"/>
  <sheetViews>
    <sheetView workbookViewId="0">
      <selection activeCell="B24" sqref="B24"/>
    </sheetView>
  </sheetViews>
  <sheetFormatPr defaultColWidth="0" defaultRowHeight="15" customHeight="1" zeroHeight="1"/>
  <cols>
    <col min="1" max="1" width="8.7109375" style="1" customWidth="1"/>
    <col min="2" max="2" width="22.85546875" style="1" customWidth="1"/>
    <col min="3" max="3" width="31.42578125" style="1" customWidth="1"/>
    <col min="4" max="4" width="4.7109375" style="1" customWidth="1"/>
    <col min="5" max="5" width="15.5703125" style="1" customWidth="1"/>
    <col min="6" max="10" width="8.7109375" style="1" customWidth="1"/>
    <col min="11" max="16384" width="8.7109375" style="1" hidden="1"/>
  </cols>
  <sheetData>
    <row r="1" spans="2:10"/>
    <row r="2" spans="2:10"/>
    <row r="3" spans="2:10"/>
    <row r="4" spans="2:10" ht="7.5" customHeight="1"/>
    <row r="5" spans="2:10" ht="52.5" customHeight="1">
      <c r="B5" s="71" t="s">
        <v>51</v>
      </c>
      <c r="C5" s="71"/>
      <c r="D5" s="71"/>
      <c r="E5" s="71"/>
      <c r="F5" s="71"/>
      <c r="G5" s="71"/>
      <c r="H5" s="71"/>
      <c r="I5" s="26"/>
      <c r="J5" s="27"/>
    </row>
    <row r="6" spans="2:10" ht="24.75" customHeight="1">
      <c r="B6" s="40"/>
      <c r="C6" s="40"/>
      <c r="D6" s="40"/>
      <c r="E6" s="40"/>
      <c r="F6" s="41"/>
      <c r="G6" s="41"/>
      <c r="H6" s="40"/>
      <c r="I6" s="26"/>
      <c r="J6" s="27"/>
    </row>
    <row r="7" spans="2:10">
      <c r="B7" s="42"/>
      <c r="C7" s="42"/>
      <c r="D7" s="42"/>
      <c r="E7" s="42"/>
      <c r="F7" s="42"/>
      <c r="G7" s="42"/>
      <c r="H7" s="42"/>
    </row>
    <row r="8" spans="2:10">
      <c r="B8" s="42"/>
      <c r="C8" s="42"/>
      <c r="D8" s="42"/>
      <c r="E8" s="42"/>
      <c r="F8" s="42"/>
      <c r="G8" s="42"/>
      <c r="H8" s="42"/>
    </row>
    <row r="9" spans="2:10">
      <c r="B9" s="43" t="s">
        <v>52</v>
      </c>
      <c r="C9" s="43" t="s">
        <v>53</v>
      </c>
      <c r="D9" s="42"/>
      <c r="E9" s="42"/>
      <c r="F9" s="42"/>
      <c r="G9" s="42"/>
      <c r="H9" s="42"/>
    </row>
    <row r="10" spans="2:10">
      <c r="B10" s="45" t="s">
        <v>54</v>
      </c>
      <c r="C10" s="46"/>
      <c r="D10" s="42" t="s">
        <v>55</v>
      </c>
      <c r="E10" s="42"/>
      <c r="F10" s="42"/>
      <c r="G10" s="42"/>
      <c r="H10" s="42"/>
    </row>
    <row r="11" spans="2:10">
      <c r="B11" s="45" t="s">
        <v>56</v>
      </c>
      <c r="C11" s="46">
        <v>100000</v>
      </c>
      <c r="D11" s="42" t="s">
        <v>55</v>
      </c>
      <c r="E11" s="42"/>
      <c r="F11" s="42"/>
      <c r="G11" s="42"/>
      <c r="H11" s="42"/>
    </row>
    <row r="12" spans="2:10">
      <c r="B12" s="45" t="s">
        <v>57</v>
      </c>
      <c r="C12" s="46"/>
      <c r="D12" s="42" t="s">
        <v>55</v>
      </c>
      <c r="E12" s="42"/>
      <c r="F12" s="42"/>
      <c r="G12" s="42"/>
      <c r="H12" s="42"/>
    </row>
    <row r="13" spans="2:10">
      <c r="B13" s="45" t="s">
        <v>58</v>
      </c>
      <c r="C13" s="46"/>
      <c r="D13" s="42" t="s">
        <v>55</v>
      </c>
      <c r="E13" s="42"/>
      <c r="F13" s="42"/>
      <c r="G13" s="42"/>
      <c r="H13" s="42"/>
    </row>
    <row r="14" spans="2:10">
      <c r="B14" s="45" t="s">
        <v>59</v>
      </c>
      <c r="C14" s="46"/>
      <c r="D14" s="42" t="s">
        <v>55</v>
      </c>
      <c r="E14" s="42"/>
      <c r="F14" s="42"/>
      <c r="G14" s="42"/>
      <c r="H14" s="42"/>
    </row>
    <row r="15" spans="2:10">
      <c r="B15" s="45" t="s">
        <v>60</v>
      </c>
      <c r="C15" s="46"/>
      <c r="D15" s="42" t="s">
        <v>55</v>
      </c>
      <c r="E15" s="42"/>
      <c r="F15" s="42"/>
      <c r="G15" s="42"/>
      <c r="H15" s="42"/>
    </row>
    <row r="16" spans="2:10" ht="15" customHeight="1">
      <c r="B16" s="45" t="s">
        <v>61</v>
      </c>
      <c r="C16" s="46"/>
      <c r="D16" s="42" t="s">
        <v>55</v>
      </c>
      <c r="E16" s="42"/>
      <c r="F16" s="42"/>
      <c r="G16" s="71" t="s">
        <v>62</v>
      </c>
      <c r="H16" s="71"/>
    </row>
    <row r="17" spans="2:8">
      <c r="B17" s="42"/>
      <c r="C17" s="42"/>
      <c r="D17" s="42"/>
      <c r="E17" s="42"/>
      <c r="F17" s="42"/>
      <c r="G17" s="71"/>
      <c r="H17" s="71"/>
    </row>
    <row r="18" spans="2:8">
      <c r="B18" s="43" t="s">
        <v>52</v>
      </c>
      <c r="C18" s="43" t="s">
        <v>63</v>
      </c>
      <c r="D18" s="42"/>
      <c r="E18" s="44" t="s">
        <v>64</v>
      </c>
      <c r="F18" s="42"/>
      <c r="G18" s="71"/>
      <c r="H18" s="71"/>
    </row>
    <row r="19" spans="2:8">
      <c r="B19" s="45" t="s">
        <v>65</v>
      </c>
      <c r="C19" s="47">
        <f>MAX(0,C10:C16)</f>
        <v>100000</v>
      </c>
      <c r="D19" s="42"/>
      <c r="E19" s="48">
        <v>1</v>
      </c>
      <c r="F19" s="42"/>
      <c r="G19" s="71"/>
      <c r="H19" s="71"/>
    </row>
    <row r="20" spans="2:8" ht="15.75" customHeight="1">
      <c r="B20" s="42"/>
      <c r="C20" s="42"/>
      <c r="D20" s="42"/>
      <c r="E20" s="42"/>
      <c r="F20" s="42"/>
      <c r="G20" s="71"/>
      <c r="H20" s="71"/>
    </row>
    <row r="21" spans="2:8">
      <c r="B21" s="49" t="s">
        <v>4</v>
      </c>
      <c r="C21" s="51">
        <f>C19*E19</f>
        <v>100000</v>
      </c>
      <c r="D21" s="42"/>
      <c r="E21" s="42"/>
      <c r="F21" s="42"/>
      <c r="G21" s="42"/>
      <c r="H21" s="42"/>
    </row>
    <row r="22" spans="2:8">
      <c r="B22" s="42"/>
      <c r="C22" s="42"/>
      <c r="D22" s="42"/>
      <c r="E22" s="42"/>
      <c r="F22" s="42"/>
      <c r="G22" s="42"/>
      <c r="H22" s="42"/>
    </row>
    <row r="23" spans="2:8" ht="14.45" customHeight="1">
      <c r="B23" s="42"/>
      <c r="C23" s="72" t="s">
        <v>66</v>
      </c>
      <c r="D23" s="72"/>
      <c r="E23" s="72"/>
      <c r="F23" s="72"/>
      <c r="G23" s="72"/>
      <c r="H23" s="72"/>
    </row>
    <row r="24" spans="2:8">
      <c r="B24" s="42"/>
      <c r="C24" s="72"/>
      <c r="D24" s="72"/>
      <c r="E24" s="72"/>
      <c r="F24" s="72"/>
      <c r="G24" s="72"/>
      <c r="H24" s="72"/>
    </row>
    <row r="25" spans="2:8">
      <c r="B25" s="42"/>
      <c r="C25" s="72"/>
      <c r="D25" s="72"/>
      <c r="E25" s="72"/>
      <c r="F25" s="72"/>
      <c r="G25" s="72"/>
      <c r="H25" s="72"/>
    </row>
    <row r="26" spans="2:8">
      <c r="B26" s="42"/>
      <c r="C26" s="72"/>
      <c r="D26" s="72"/>
      <c r="E26" s="72"/>
      <c r="F26" s="72"/>
      <c r="G26" s="72"/>
      <c r="H26" s="72"/>
    </row>
    <row r="27" spans="2:8">
      <c r="B27" s="42"/>
      <c r="C27" s="42"/>
      <c r="D27" s="42"/>
      <c r="E27" s="50"/>
      <c r="F27" s="50"/>
      <c r="G27" s="42"/>
      <c r="H27" s="42"/>
    </row>
    <row r="28" spans="2:8">
      <c r="E28" s="23"/>
      <c r="F28" s="23"/>
    </row>
    <row r="29" spans="2:8">
      <c r="E29" s="23"/>
      <c r="F29" s="23"/>
    </row>
    <row r="30" spans="2:8">
      <c r="E30" s="23"/>
      <c r="F30" s="23"/>
    </row>
    <row r="31" spans="2:8">
      <c r="E31" s="23"/>
      <c r="F31" s="23"/>
    </row>
    <row r="32" spans="2:8"/>
    <row r="33" s="1" customFormat="1" ht="15" hidden="1" customHeight="1"/>
    <row r="34" s="1" customFormat="1" ht="15" hidden="1" customHeight="1"/>
    <row r="35" s="1" customFormat="1" ht="15" hidden="1" customHeight="1"/>
    <row r="36" s="1" customFormat="1" ht="15" hidden="1" customHeight="1"/>
    <row r="37" s="1" customFormat="1" ht="15" hidden="1" customHeight="1"/>
    <row r="38" s="1" customFormat="1" ht="15" hidden="1" customHeight="1"/>
    <row r="39" s="1" customFormat="1" ht="15" hidden="1" customHeight="1"/>
    <row r="40" s="1" customFormat="1" ht="15" hidden="1" customHeight="1"/>
    <row r="41" s="1" customFormat="1" ht="15" hidden="1" customHeight="1"/>
    <row r="42" s="1" customFormat="1" ht="15" hidden="1" customHeight="1"/>
    <row r="43" s="1" customFormat="1" ht="15" hidden="1" customHeight="1"/>
    <row r="44" s="1" customFormat="1" ht="15" hidden="1" customHeight="1"/>
  </sheetData>
  <mergeCells count="3">
    <mergeCell ref="G16:H20"/>
    <mergeCell ref="C23:H26"/>
    <mergeCell ref="B5:H5"/>
  </mergeCells>
  <conditionalFormatting sqref="C10:C16">
    <cfRule type="cellIs" dxfId="4" priority="3" operator="equal">
      <formula>0</formula>
    </cfRule>
    <cfRule type="cellIs" dxfId="3" priority="4" operator="lessThan">
      <formula>0</formula>
    </cfRule>
    <cfRule type="cellIs" dxfId="2" priority="5" operator="greaterThan">
      <formula>0</formula>
    </cfRule>
  </conditionalFormatting>
  <conditionalFormatting sqref="C19">
    <cfRule type="cellIs" dxfId="1" priority="1" operator="equal">
      <formula>0</formula>
    </cfRule>
    <cfRule type="cellIs" dxfId="0" priority="2" operator="lessThan">
      <formula>0</formula>
    </cfRule>
  </conditionalFormatting>
  <pageMargins left="0.7" right="0.7" top="0.75" bottom="0.75" header="0.3" footer="0.3"/>
  <pageSetup paperSize="9" orientation="portrait" verticalDpi="0" r:id="rId1"/>
  <headerFooter>
    <oddFooter>&amp;C_x000D_&amp;1#&amp;"Calibri"&amp;10&amp;KFFEF00 PRIVATE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election activeCell="G29" sqref="G29"/>
    </sheetView>
  </sheetViews>
  <sheetFormatPr defaultColWidth="0" defaultRowHeight="15" zeroHeight="1"/>
  <cols>
    <col min="1" max="1" width="10.7109375" style="1" customWidth="1"/>
    <col min="2" max="2" width="19" style="1" bestFit="1" customWidth="1"/>
    <col min="3" max="3" width="10.7109375" style="1" bestFit="1" customWidth="1"/>
    <col min="4" max="4" width="11.5703125" style="1" customWidth="1"/>
    <col min="5" max="5" width="12" style="1" customWidth="1"/>
    <col min="6" max="6" width="5.28515625" style="1" customWidth="1"/>
    <col min="7" max="7" width="58.140625" style="1" customWidth="1"/>
    <col min="8" max="8" width="9.28515625" style="1" customWidth="1"/>
    <col min="9" max="16384" width="9.28515625" style="1" hidden="1"/>
  </cols>
  <sheetData>
    <row r="1" spans="2:7" ht="44.25" customHeight="1"/>
    <row r="2" spans="2:7">
      <c r="B2" s="52" t="s">
        <v>67</v>
      </c>
      <c r="C2" s="52" t="s">
        <v>68</v>
      </c>
      <c r="D2" s="52" t="s">
        <v>69</v>
      </c>
      <c r="E2" s="52" t="s">
        <v>70</v>
      </c>
      <c r="F2" s="42"/>
      <c r="G2" s="42"/>
    </row>
    <row r="3" spans="2:7">
      <c r="B3" s="53" t="s">
        <v>17</v>
      </c>
      <c r="C3" s="54" t="s">
        <v>71</v>
      </c>
      <c r="D3" s="54">
        <v>157</v>
      </c>
      <c r="E3" s="54">
        <f t="shared" ref="E3:E29" si="0">D3/2</f>
        <v>78.5</v>
      </c>
      <c r="F3" s="42"/>
      <c r="G3" s="42"/>
    </row>
    <row r="4" spans="2:7">
      <c r="B4" s="53" t="s">
        <v>18</v>
      </c>
      <c r="C4" s="54" t="s">
        <v>71</v>
      </c>
      <c r="D4" s="54">
        <v>150</v>
      </c>
      <c r="E4" s="54">
        <f t="shared" si="0"/>
        <v>75</v>
      </c>
      <c r="F4" s="42"/>
      <c r="G4" s="42"/>
    </row>
    <row r="5" spans="2:7">
      <c r="B5" s="53" t="s">
        <v>19</v>
      </c>
      <c r="C5" s="54" t="s">
        <v>71</v>
      </c>
      <c r="D5" s="54">
        <v>148</v>
      </c>
      <c r="E5" s="54">
        <f t="shared" si="0"/>
        <v>74</v>
      </c>
      <c r="F5" s="42"/>
      <c r="G5" s="42"/>
    </row>
    <row r="6" spans="2:7">
      <c r="B6" s="53" t="s">
        <v>20</v>
      </c>
      <c r="C6" s="54" t="s">
        <v>71</v>
      </c>
      <c r="D6" s="54">
        <v>148</v>
      </c>
      <c r="E6" s="54">
        <f t="shared" si="0"/>
        <v>74</v>
      </c>
      <c r="F6" s="42"/>
      <c r="G6" s="42"/>
    </row>
    <row r="7" spans="2:7">
      <c r="B7" s="53" t="s">
        <v>21</v>
      </c>
      <c r="C7" s="54" t="s">
        <v>71</v>
      </c>
      <c r="D7" s="54">
        <v>143</v>
      </c>
      <c r="E7" s="54">
        <f t="shared" si="0"/>
        <v>71.5</v>
      </c>
      <c r="F7" s="42"/>
      <c r="G7" s="42"/>
    </row>
    <row r="8" spans="2:7">
      <c r="B8" s="53" t="s">
        <v>22</v>
      </c>
      <c r="C8" s="54" t="s">
        <v>71</v>
      </c>
      <c r="D8" s="54">
        <v>161</v>
      </c>
      <c r="E8" s="54">
        <f t="shared" si="0"/>
        <v>80.5</v>
      </c>
      <c r="F8" s="42"/>
      <c r="G8" s="42"/>
    </row>
    <row r="9" spans="2:7">
      <c r="B9" s="53" t="s">
        <v>23</v>
      </c>
      <c r="C9" s="54" t="s">
        <v>71</v>
      </c>
      <c r="D9" s="54">
        <v>248</v>
      </c>
      <c r="E9" s="54">
        <f t="shared" si="0"/>
        <v>124</v>
      </c>
      <c r="F9" s="42"/>
      <c r="G9" s="42"/>
    </row>
    <row r="10" spans="2:7">
      <c r="B10" s="53" t="s">
        <v>24</v>
      </c>
      <c r="C10" s="54" t="s">
        <v>71</v>
      </c>
      <c r="D10" s="54">
        <v>149</v>
      </c>
      <c r="E10" s="54">
        <f t="shared" si="0"/>
        <v>74.5</v>
      </c>
      <c r="F10" s="42"/>
      <c r="G10" s="42"/>
    </row>
    <row r="11" spans="2:7">
      <c r="B11" s="53" t="s">
        <v>25</v>
      </c>
      <c r="C11" s="54" t="s">
        <v>71</v>
      </c>
      <c r="D11" s="54">
        <v>269</v>
      </c>
      <c r="E11" s="54">
        <f t="shared" si="0"/>
        <v>134.5</v>
      </c>
      <c r="F11" s="42"/>
      <c r="G11" s="42"/>
    </row>
    <row r="12" spans="2:7">
      <c r="B12" s="53" t="s">
        <v>26</v>
      </c>
      <c r="C12" s="54" t="s">
        <v>71</v>
      </c>
      <c r="D12" s="54">
        <v>149</v>
      </c>
      <c r="E12" s="54">
        <f t="shared" si="0"/>
        <v>74.5</v>
      </c>
      <c r="F12" s="42"/>
      <c r="G12" s="42"/>
    </row>
    <row r="13" spans="2:7">
      <c r="B13" s="53" t="s">
        <v>72</v>
      </c>
      <c r="C13" s="54" t="s">
        <v>71</v>
      </c>
      <c r="D13" s="54">
        <v>150</v>
      </c>
      <c r="E13" s="54">
        <f t="shared" si="0"/>
        <v>75</v>
      </c>
      <c r="F13" s="42"/>
      <c r="G13" s="42"/>
    </row>
    <row r="14" spans="2:7">
      <c r="B14" s="53" t="s">
        <v>27</v>
      </c>
      <c r="C14" s="54" t="s">
        <v>71</v>
      </c>
      <c r="D14" s="54">
        <v>251</v>
      </c>
      <c r="E14" s="54">
        <f t="shared" si="0"/>
        <v>125.5</v>
      </c>
      <c r="F14" s="42"/>
      <c r="G14" s="55" t="s">
        <v>73</v>
      </c>
    </row>
    <row r="15" spans="2:7">
      <c r="B15" s="53" t="s">
        <v>28</v>
      </c>
      <c r="C15" s="54" t="s">
        <v>71</v>
      </c>
      <c r="D15" s="54">
        <v>251</v>
      </c>
      <c r="E15" s="54">
        <f t="shared" si="0"/>
        <v>125.5</v>
      </c>
      <c r="F15" s="42"/>
      <c r="G15" s="56"/>
    </row>
    <row r="16" spans="2:7">
      <c r="B16" s="53" t="s">
        <v>29</v>
      </c>
      <c r="C16" s="54" t="s">
        <v>71</v>
      </c>
      <c r="D16" s="54">
        <v>153</v>
      </c>
      <c r="E16" s="54">
        <f t="shared" si="0"/>
        <v>76.5</v>
      </c>
      <c r="F16" s="42"/>
      <c r="G16" s="55" t="s">
        <v>74</v>
      </c>
    </row>
    <row r="17" spans="2:7">
      <c r="B17" s="53" t="s">
        <v>30</v>
      </c>
      <c r="C17" s="54" t="s">
        <v>71</v>
      </c>
      <c r="D17" s="54">
        <v>204</v>
      </c>
      <c r="E17" s="54">
        <f t="shared" si="0"/>
        <v>102</v>
      </c>
      <c r="F17" s="42"/>
      <c r="G17" s="56"/>
    </row>
    <row r="18" spans="2:7">
      <c r="B18" s="53" t="s">
        <v>31</v>
      </c>
      <c r="C18" s="54" t="s">
        <v>71</v>
      </c>
      <c r="D18" s="54">
        <v>188</v>
      </c>
      <c r="E18" s="54">
        <f t="shared" si="0"/>
        <v>94</v>
      </c>
      <c r="F18" s="42"/>
      <c r="G18" s="57"/>
    </row>
    <row r="19" spans="2:7">
      <c r="B19" s="53" t="s">
        <v>32</v>
      </c>
      <c r="C19" s="54" t="s">
        <v>71</v>
      </c>
      <c r="D19" s="54">
        <v>188</v>
      </c>
      <c r="E19" s="54">
        <f t="shared" si="0"/>
        <v>94</v>
      </c>
      <c r="F19" s="42"/>
      <c r="G19" s="42"/>
    </row>
    <row r="20" spans="2:7">
      <c r="B20" s="53" t="s">
        <v>33</v>
      </c>
      <c r="C20" s="54" t="s">
        <v>71</v>
      </c>
      <c r="D20" s="54">
        <v>176</v>
      </c>
      <c r="E20" s="54">
        <f t="shared" si="0"/>
        <v>88</v>
      </c>
      <c r="F20" s="42"/>
      <c r="G20" s="42"/>
    </row>
    <row r="21" spans="2:7">
      <c r="B21" s="53" t="s">
        <v>34</v>
      </c>
      <c r="C21" s="54" t="s">
        <v>71</v>
      </c>
      <c r="D21" s="54">
        <v>196</v>
      </c>
      <c r="E21" s="54">
        <f t="shared" si="0"/>
        <v>98</v>
      </c>
      <c r="F21" s="42"/>
      <c r="G21" s="42"/>
    </row>
    <row r="22" spans="2:7">
      <c r="B22" s="53" t="s">
        <v>35</v>
      </c>
      <c r="C22" s="54" t="s">
        <v>71</v>
      </c>
      <c r="D22" s="54">
        <v>172</v>
      </c>
      <c r="E22" s="54">
        <f t="shared" si="0"/>
        <v>86</v>
      </c>
      <c r="F22" s="42"/>
      <c r="G22" s="42"/>
    </row>
    <row r="23" spans="2:7">
      <c r="B23" s="53" t="s">
        <v>36</v>
      </c>
      <c r="C23" s="54" t="s">
        <v>71</v>
      </c>
      <c r="D23" s="54">
        <v>161</v>
      </c>
      <c r="E23" s="54">
        <f t="shared" si="0"/>
        <v>80.5</v>
      </c>
      <c r="F23" s="42"/>
      <c r="G23" s="42"/>
    </row>
    <row r="24" spans="2:7">
      <c r="B24" s="53" t="s">
        <v>37</v>
      </c>
      <c r="C24" s="54" t="s">
        <v>71</v>
      </c>
      <c r="D24" s="54">
        <v>156</v>
      </c>
      <c r="E24" s="54">
        <f t="shared" si="0"/>
        <v>78</v>
      </c>
      <c r="F24" s="42"/>
      <c r="G24" s="42"/>
    </row>
    <row r="25" spans="2:7">
      <c r="B25" s="53" t="s">
        <v>38</v>
      </c>
      <c r="C25" s="54" t="s">
        <v>71</v>
      </c>
      <c r="D25" s="54">
        <v>159</v>
      </c>
      <c r="E25" s="54">
        <f t="shared" si="0"/>
        <v>79.5</v>
      </c>
      <c r="F25" s="42"/>
      <c r="G25" s="42"/>
    </row>
    <row r="26" spans="2:7">
      <c r="B26" s="53" t="s">
        <v>39</v>
      </c>
      <c r="C26" s="54" t="s">
        <v>71</v>
      </c>
      <c r="D26" s="54">
        <v>161</v>
      </c>
      <c r="E26" s="54">
        <f t="shared" si="0"/>
        <v>80.5</v>
      </c>
      <c r="F26" s="42"/>
      <c r="G26" s="42"/>
    </row>
    <row r="27" spans="2:7">
      <c r="B27" s="53" t="s">
        <v>40</v>
      </c>
      <c r="C27" s="54" t="s">
        <v>71</v>
      </c>
      <c r="D27" s="54">
        <v>172</v>
      </c>
      <c r="E27" s="54">
        <f t="shared" si="0"/>
        <v>86</v>
      </c>
      <c r="F27" s="42"/>
      <c r="G27" s="42"/>
    </row>
    <row r="28" spans="2:7">
      <c r="B28" s="53" t="s">
        <v>41</v>
      </c>
      <c r="C28" s="54" t="s">
        <v>71</v>
      </c>
      <c r="D28" s="54">
        <v>157</v>
      </c>
      <c r="E28" s="54">
        <f t="shared" si="0"/>
        <v>78.5</v>
      </c>
      <c r="F28" s="42"/>
      <c r="G28" s="42"/>
    </row>
    <row r="29" spans="2:7">
      <c r="B29" s="53" t="s">
        <v>42</v>
      </c>
      <c r="C29" s="54" t="s">
        <v>75</v>
      </c>
      <c r="D29" s="54">
        <v>138</v>
      </c>
      <c r="E29" s="54">
        <f t="shared" si="0"/>
        <v>69</v>
      </c>
      <c r="F29" s="42"/>
      <c r="G29" s="42"/>
    </row>
    <row r="30" spans="2:7">
      <c r="B30" s="42"/>
      <c r="C30" s="42"/>
      <c r="D30" s="42"/>
      <c r="E30" s="42"/>
      <c r="F30" s="42"/>
      <c r="G30" s="42"/>
    </row>
    <row r="31" spans="2:7">
      <c r="B31" s="58" t="s">
        <v>76</v>
      </c>
      <c r="C31" s="58" t="s">
        <v>46</v>
      </c>
      <c r="D31" s="59"/>
      <c r="E31" s="59"/>
      <c r="F31" s="42"/>
      <c r="G31" s="42"/>
    </row>
    <row r="32" spans="2:7">
      <c r="B32" s="58" t="s">
        <v>77</v>
      </c>
      <c r="C32" s="60">
        <v>1</v>
      </c>
      <c r="D32" s="59"/>
      <c r="E32" s="59"/>
      <c r="F32" s="42"/>
      <c r="G32" s="61"/>
    </row>
    <row r="33" spans="2:7">
      <c r="B33" s="42"/>
      <c r="C33" s="42"/>
      <c r="D33" s="42"/>
      <c r="E33" s="42"/>
      <c r="F33" s="42"/>
      <c r="G33" s="42"/>
    </row>
    <row r="34" spans="2:7" ht="75.75" customHeight="1">
      <c r="B34" s="73" t="s">
        <v>78</v>
      </c>
      <c r="C34" s="73"/>
      <c r="D34" s="73"/>
      <c r="E34" s="73"/>
      <c r="F34" s="42"/>
      <c r="G34" s="62"/>
    </row>
    <row r="35" spans="2:7" ht="2.4500000000000002" customHeight="1">
      <c r="B35" s="73"/>
      <c r="C35" s="73"/>
      <c r="D35" s="73"/>
      <c r="E35" s="73"/>
      <c r="F35" s="42"/>
      <c r="G35" s="42"/>
    </row>
    <row r="36" spans="2:7" ht="15" customHeight="1">
      <c r="B36" s="2"/>
      <c r="C36" s="2"/>
      <c r="D36" s="2"/>
      <c r="E36" s="2"/>
    </row>
    <row r="37" spans="2:7" ht="15" hidden="1" customHeight="1">
      <c r="B37" s="2"/>
      <c r="C37" s="2"/>
      <c r="D37" s="2"/>
      <c r="E37" s="2"/>
    </row>
    <row r="38" spans="2:7"/>
  </sheetData>
  <mergeCells count="1">
    <mergeCell ref="B34:E35"/>
  </mergeCells>
  <pageMargins left="0.7" right="0.7" top="0.75" bottom="0.75" header="0.3" footer="0.3"/>
  <pageSetup paperSize="9" orientation="portrait" r:id="rId1"/>
  <headerFooter>
    <oddFooter>&amp;C_x000D_&amp;1#&amp;"Calibri"&amp;10&amp;KFFEF00 PRIVATE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6258F0C3866343BFFEEDCE8F849CBE" ma:contentTypeVersion="125" ma:contentTypeDescription="Create a new document." ma:contentTypeScope="" ma:versionID="492e45ce3caf430a700319230ce99c62">
  <xsd:schema xmlns:xsd="http://www.w3.org/2001/XMLSchema" xmlns:xs="http://www.w3.org/2001/XMLSchema" xmlns:p="http://schemas.microsoft.com/office/2006/metadata/properties" xmlns:ns2="9285bdd6-84d3-4196-8020-a22e1be4e551" xmlns:ns3="91bf7a04-2e64-4d95-9eea-38813a5da9ee" xmlns:ns4="509673ae-b67a-4d96-9935-1a16d25c96f4" xmlns:ns5="43d87584-378e-43ba-be12-f46c5897fe6c" targetNamespace="http://schemas.microsoft.com/office/2006/metadata/properties" ma:root="true" ma:fieldsID="bfa3fb37f637d7e872fd83abfcf3e81c" ns2:_="" ns3:_="" ns4:_="" ns5:_="">
    <xsd:import namespace="9285bdd6-84d3-4196-8020-a22e1be4e551"/>
    <xsd:import namespace="91bf7a04-2e64-4d95-9eea-38813a5da9ee"/>
    <xsd:import namespace="509673ae-b67a-4d96-9935-1a16d25c96f4"/>
    <xsd:import namespace="43d87584-378e-43ba-be12-f46c5897fe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Description" minOccurs="0"/>
                <xsd:element ref="ns2:MediaServiceGenerationTime" minOccurs="0"/>
                <xsd:element ref="ns2:MediaServiceEventHashCode" minOccurs="0"/>
                <xsd:element ref="ns4:lcf76f155ced4ddcb4097134ff3c332f" minOccurs="0"/>
                <xsd:element ref="ns5:TaxCatchAll" minOccurs="0"/>
                <xsd:element ref="ns2:MediaServiceSearchProperties" minOccurs="0"/>
                <xsd:element ref="ns4:MediaServiceObjectDetectorVersion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bdd6-84d3-4196-8020-a22e1be4e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Description" ma:index="14" nillable="true" ma:displayName="Description" ma:format="Dropdown" ma:internalName="Description">
      <xsd:simpleType>
        <xsd:restriction base="dms:Text">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bf7a04-2e64-4d95-9eea-38813a5da9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9673ae-b67a-4d96-9935-1a16d25c96f4" elementFormDefault="qualified">
    <xsd:import namespace="http://schemas.microsoft.com/office/2006/documentManagement/types"/>
    <xsd:import namespace="http://schemas.microsoft.com/office/infopath/2007/PartnerControls"/>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4088816-01ca-45d5-99b8-01045a2185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d87584-378e-43ba-be12-f46c5897fe6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e7c00d6-faf8-4393-8ffd-a0edb88fa6e2}" ma:internalName="TaxCatchAll" ma:readOnly="false" ma:showField="CatchAllData" ma:web="43d87584-378e-43ba-be12-f46c5897fe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73ae-b67a-4d96-9935-1a16d25c96f4">
      <Terms xmlns="http://schemas.microsoft.com/office/infopath/2007/PartnerControls"/>
    </lcf76f155ced4ddcb4097134ff3c332f>
    <TaxCatchAll xmlns="43d87584-378e-43ba-be12-f46c5897fe6c" xsi:nil="true"/>
    <SharedWithUsers xmlns="91bf7a04-2e64-4d95-9eea-38813a5da9ee">
      <UserInfo>
        <DisplayName/>
        <AccountId xsi:nil="true"/>
        <AccountType/>
      </UserInfo>
    </SharedWithUsers>
    <Description xmlns="9285bdd6-84d3-4196-8020-a22e1be4e5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09459-A809-4A80-B36D-400DF0403034}"/>
</file>

<file path=customXml/itemProps2.xml><?xml version="1.0" encoding="utf-8"?>
<ds:datastoreItem xmlns:ds="http://schemas.openxmlformats.org/officeDocument/2006/customXml" ds:itemID="{F0787706-A0E0-467C-BCA4-E98AB842F7FF}"/>
</file>

<file path=customXml/itemProps3.xml><?xml version="1.0" encoding="utf-8"?>
<ds:datastoreItem xmlns:ds="http://schemas.openxmlformats.org/officeDocument/2006/customXml" ds:itemID="{FAB6087A-F330-4047-9FF9-2A4ABD4112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Anstein Eie</dc:creator>
  <cp:keywords/>
  <dc:description/>
  <cp:lastModifiedBy>Karl Conlan</cp:lastModifiedBy>
  <cp:revision/>
  <dcterms:created xsi:type="dcterms:W3CDTF">2016-10-30T06:33:19Z</dcterms:created>
  <dcterms:modified xsi:type="dcterms:W3CDTF">2024-11-06T12:57:39Z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0x0101006F6258F0C3866343BFFEEDCE8F849CBE</vt:lpwstr>
  </property>
  <property fmtid="{D5CDD505-2E9C-101B-9397-08002B2CF9AE}" pid="3" name="MSIP_Label_6b42914a-292e-4c59-9c7f-00772d90bae3_Enabled">
    <vt:lpwstr>true</vt:lpwstr>
  </property>
  <property fmtid="{D5CDD505-2E9C-101B-9397-08002B2CF9AE}" pid="4" name="MSIP_Label_6b42914a-292e-4c59-9c7f-00772d90bae3_SetDate">
    <vt:lpwstr>2021-09-07T14:50:20Z</vt:lpwstr>
  </property>
  <property fmtid="{D5CDD505-2E9C-101B-9397-08002B2CF9AE}" pid="5" name="MSIP_Label_6b42914a-292e-4c59-9c7f-00772d90bae3_Method">
    <vt:lpwstr>Standard</vt:lpwstr>
  </property>
  <property fmtid="{D5CDD505-2E9C-101B-9397-08002B2CF9AE}" pid="6" name="MSIP_Label_6b42914a-292e-4c59-9c7f-00772d90bae3_Name">
    <vt:lpwstr>Internal - Hide Visible Label</vt:lpwstr>
  </property>
  <property fmtid="{D5CDD505-2E9C-101B-9397-08002B2CF9AE}" pid="7" name="MSIP_Label_6b42914a-292e-4c59-9c7f-00772d90bae3_SiteId">
    <vt:lpwstr>9587852c-8ed3-4173-b2f4-3f0ef1981609</vt:lpwstr>
  </property>
  <property fmtid="{D5CDD505-2E9C-101B-9397-08002B2CF9AE}" pid="8" name="MSIP_Label_6b42914a-292e-4c59-9c7f-00772d90bae3_ActionId">
    <vt:lpwstr>2fef5741-285f-4c9a-b106-0514040a6db8</vt:lpwstr>
  </property>
  <property fmtid="{D5CDD505-2E9C-101B-9397-08002B2CF9AE}" pid="9" name="MSIP_Label_6b42914a-292e-4c59-9c7f-00772d90bae3_ContentBits">
    <vt:lpwstr>0</vt:lpwstr>
  </property>
  <property fmtid="{D5CDD505-2E9C-101B-9397-08002B2CF9AE}" pid="10" name="MediaServiceImageTags">
    <vt:lpwstr/>
  </property>
  <property fmtid="{D5CDD505-2E9C-101B-9397-08002B2CF9AE}" pid="11" name="GUID">
    <vt:lpwstr>faa35c65-de8b-4572-bf92-16b32a139b6a</vt:lpwstr>
  </property>
  <property fmtid="{D5CDD505-2E9C-101B-9397-08002B2CF9AE}" pid="12" name="xd_Signature">
    <vt:bool>false</vt:bool>
  </property>
  <property fmtid="{D5CDD505-2E9C-101B-9397-08002B2CF9AE}" pid="13" name="xd_ProgID">
    <vt:lpwstr/>
  </property>
  <property fmtid="{D5CDD505-2E9C-101B-9397-08002B2CF9AE}" pid="14" name="_ColorHex">
    <vt:lpwstr/>
  </property>
  <property fmtid="{D5CDD505-2E9C-101B-9397-08002B2CF9AE}" pid="15" name="_Emoji">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_ColorTag">
    <vt:lpwstr/>
  </property>
  <property fmtid="{D5CDD505-2E9C-101B-9397-08002B2CF9AE}" pid="20" name="TriggerFlowInfo">
    <vt:lpwstr/>
  </property>
  <property fmtid="{D5CDD505-2E9C-101B-9397-08002B2CF9AE}" pid="21" name="MSIP_Label_ac0b9ce6-6e99-42a1-af95-429494370cbc_Enabled">
    <vt:lpwstr>true</vt:lpwstr>
  </property>
  <property fmtid="{D5CDD505-2E9C-101B-9397-08002B2CF9AE}" pid="22" name="MSIP_Label_ac0b9ce6-6e99-42a1-af95-429494370cbc_SetDate">
    <vt:lpwstr>2023-06-22T08:36:13Z</vt:lpwstr>
  </property>
  <property fmtid="{D5CDD505-2E9C-101B-9397-08002B2CF9AE}" pid="23" name="MSIP_Label_ac0b9ce6-6e99-42a1-af95-429494370cbc_Method">
    <vt:lpwstr>Standard</vt:lpwstr>
  </property>
  <property fmtid="{D5CDD505-2E9C-101B-9397-08002B2CF9AE}" pid="24" name="MSIP_Label_ac0b9ce6-6e99-42a1-af95-429494370cbc_Name">
    <vt:lpwstr>ac0b9ce6-6e99-42a1-af95-429494370cbc</vt:lpwstr>
  </property>
  <property fmtid="{D5CDD505-2E9C-101B-9397-08002B2CF9AE}" pid="25" name="MSIP_Label_ac0b9ce6-6e99-42a1-af95-429494370cbc_SiteId">
    <vt:lpwstr>315b1ee5-c224-498b-871e-c140611d6d07</vt:lpwstr>
  </property>
  <property fmtid="{D5CDD505-2E9C-101B-9397-08002B2CF9AE}" pid="26" name="MSIP_Label_ac0b9ce6-6e99-42a1-af95-429494370cbc_ActionId">
    <vt:lpwstr>50712cfa-8e7a-45ab-aafe-59381f10943f</vt:lpwstr>
  </property>
  <property fmtid="{D5CDD505-2E9C-101B-9397-08002B2CF9AE}" pid="27" name="MSIP_Label_ac0b9ce6-6e99-42a1-af95-429494370cbc_ContentBits">
    <vt:lpwstr>2</vt:lpwstr>
  </property>
  <property fmtid="{D5CDD505-2E9C-101B-9397-08002B2CF9AE}" pid="28" name="Order">
    <vt:r8>38567000</vt:r8>
  </property>
</Properties>
</file>